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DieseArbeitsmappe" defaultThemeVersion="166925"/>
  <mc:AlternateContent xmlns:mc="http://schemas.openxmlformats.org/markup-compatibility/2006">
    <mc:Choice Requires="x15">
      <x15ac:absPath xmlns:x15ac="http://schemas.microsoft.com/office/spreadsheetml/2010/11/ac" url="G:\ALC\Akustik\5_Arbeitshilfen\2_Berechnungs-Vorlagen\86116 Abschätzung alpha-s\"/>
    </mc:Choice>
  </mc:AlternateContent>
  <xr:revisionPtr revIDLastSave="0" documentId="8_{FB56D389-51F6-4A61-AE6D-A18DE8F37A67}" xr6:coauthVersionLast="47" xr6:coauthVersionMax="47" xr10:uidLastSave="{00000000-0000-0000-0000-000000000000}"/>
  <bookViews>
    <workbookView xWindow="-120" yWindow="-120" windowWidth="29040" windowHeight="17790" xr2:uid="{00000000-000D-0000-FFFF-FFFF00000000}"/>
  </bookViews>
  <sheets>
    <sheet name="Introduction" sheetId="5" r:id="rId1"/>
    <sheet name="Estimation" sheetId="2" r:id="rId2"/>
    <sheet name="Matériaux" sheetId="1" r:id="rId3"/>
  </sheets>
  <definedNames>
    <definedName name="_xlnm._FilterDatabase" localSheetId="2" hidden="1">Matériaux!$B$1:$H$32</definedName>
    <definedName name="_xlnm.Print_Area" localSheetId="1">Estimation!$A$1:$O$43</definedName>
    <definedName name="Material">OFFSET(Matériaux!$B$1,,,COUNTA(Matériaux!$A:$A),COUNTA(Matériaux!$1:$1))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3" i="2" l="1"/>
  <c r="B27" i="2"/>
  <c r="B21" i="2"/>
  <c r="B15" i="2"/>
  <c r="G11" i="2"/>
  <c r="M35" i="2" s="1"/>
  <c r="N35" i="2" l="1"/>
  <c r="K35" i="2"/>
  <c r="L35" i="2"/>
  <c r="N3" i="2" l="1"/>
  <c r="O2" i="2"/>
  <c r="N2" i="2"/>
  <c r="C16" i="2" l="1"/>
  <c r="J16" i="2" s="1"/>
  <c r="C17" i="2"/>
  <c r="J17" i="2" s="1"/>
  <c r="C18" i="2"/>
  <c r="J18" i="2" s="1"/>
  <c r="C19" i="2"/>
  <c r="J19" i="2" s="1"/>
  <c r="C22" i="2"/>
  <c r="J22" i="2" s="1"/>
  <c r="C23" i="2"/>
  <c r="J23" i="2" s="1"/>
  <c r="C24" i="2"/>
  <c r="J24" i="2" s="1"/>
  <c r="C25" i="2"/>
  <c r="J25" i="2" s="1"/>
  <c r="C28" i="2"/>
  <c r="J28" i="2" s="1"/>
  <c r="C29" i="2"/>
  <c r="J29" i="2" s="1"/>
  <c r="C30" i="2"/>
  <c r="J30" i="2" s="1"/>
  <c r="C31" i="2"/>
  <c r="J31" i="2" s="1"/>
  <c r="D16" i="2"/>
  <c r="K16" i="2" s="1"/>
  <c r="D17" i="2"/>
  <c r="K17" i="2" s="1"/>
  <c r="D18" i="2"/>
  <c r="K18" i="2" s="1"/>
  <c r="D19" i="2"/>
  <c r="K19" i="2" s="1"/>
  <c r="D22" i="2"/>
  <c r="K22" i="2" s="1"/>
  <c r="D23" i="2"/>
  <c r="K23" i="2" s="1"/>
  <c r="D24" i="2"/>
  <c r="K24" i="2" s="1"/>
  <c r="D25" i="2"/>
  <c r="K25" i="2" s="1"/>
  <c r="D28" i="2"/>
  <c r="K28" i="2" s="1"/>
  <c r="D29" i="2"/>
  <c r="K29" i="2" s="1"/>
  <c r="D30" i="2"/>
  <c r="K30" i="2" s="1"/>
  <c r="D31" i="2"/>
  <c r="K31" i="2" s="1"/>
  <c r="E16" i="2"/>
  <c r="L16" i="2" s="1"/>
  <c r="E17" i="2"/>
  <c r="L17" i="2" s="1"/>
  <c r="E18" i="2"/>
  <c r="L18" i="2" s="1"/>
  <c r="E19" i="2"/>
  <c r="L19" i="2" s="1"/>
  <c r="E22" i="2"/>
  <c r="L22" i="2" s="1"/>
  <c r="E23" i="2"/>
  <c r="L23" i="2" s="1"/>
  <c r="E24" i="2"/>
  <c r="L24" i="2" s="1"/>
  <c r="E25" i="2"/>
  <c r="L25" i="2" s="1"/>
  <c r="E28" i="2"/>
  <c r="L28" i="2" s="1"/>
  <c r="E29" i="2"/>
  <c r="L29" i="2" s="1"/>
  <c r="E30" i="2"/>
  <c r="L30" i="2" s="1"/>
  <c r="E31" i="2"/>
  <c r="L31" i="2" s="1"/>
  <c r="F16" i="2"/>
  <c r="M16" i="2" s="1"/>
  <c r="F17" i="2"/>
  <c r="M17" i="2" s="1"/>
  <c r="F18" i="2"/>
  <c r="M18" i="2" s="1"/>
  <c r="F19" i="2"/>
  <c r="M19" i="2" s="1"/>
  <c r="F22" i="2"/>
  <c r="M22" i="2" s="1"/>
  <c r="F23" i="2"/>
  <c r="M23" i="2" s="1"/>
  <c r="F24" i="2"/>
  <c r="M24" i="2" s="1"/>
  <c r="F25" i="2"/>
  <c r="M25" i="2" s="1"/>
  <c r="F28" i="2"/>
  <c r="M28" i="2" s="1"/>
  <c r="F29" i="2"/>
  <c r="M29" i="2" s="1"/>
  <c r="F30" i="2"/>
  <c r="M30" i="2" s="1"/>
  <c r="F31" i="2"/>
  <c r="M31" i="2" s="1"/>
  <c r="G16" i="2"/>
  <c r="N16" i="2" s="1"/>
  <c r="G17" i="2"/>
  <c r="N17" i="2" s="1"/>
  <c r="G18" i="2"/>
  <c r="N18" i="2" s="1"/>
  <c r="G19" i="2"/>
  <c r="N19" i="2" s="1"/>
  <c r="G22" i="2"/>
  <c r="N22" i="2" s="1"/>
  <c r="G23" i="2"/>
  <c r="N23" i="2" s="1"/>
  <c r="G24" i="2"/>
  <c r="N24" i="2" s="1"/>
  <c r="G25" i="2"/>
  <c r="N25" i="2" s="1"/>
  <c r="G28" i="2"/>
  <c r="N28" i="2" s="1"/>
  <c r="G29" i="2"/>
  <c r="N29" i="2" s="1"/>
  <c r="G30" i="2"/>
  <c r="N30" i="2" s="1"/>
  <c r="G31" i="2"/>
  <c r="N31" i="2" s="1"/>
  <c r="H16" i="2"/>
  <c r="O16" i="2" s="1"/>
  <c r="H17" i="2"/>
  <c r="O17" i="2" s="1"/>
  <c r="H18" i="2"/>
  <c r="O18" i="2" s="1"/>
  <c r="H19" i="2"/>
  <c r="O19" i="2" s="1"/>
  <c r="H22" i="2"/>
  <c r="O22" i="2" s="1"/>
  <c r="H23" i="2"/>
  <c r="O23" i="2" s="1"/>
  <c r="H24" i="2"/>
  <c r="O24" i="2" s="1"/>
  <c r="H25" i="2"/>
  <c r="O25" i="2" s="1"/>
  <c r="H28" i="2"/>
  <c r="O28" i="2" s="1"/>
  <c r="H29" i="2"/>
  <c r="O29" i="2" s="1"/>
  <c r="H30" i="2"/>
  <c r="O30" i="2" s="1"/>
  <c r="H31" i="2"/>
  <c r="O31" i="2" s="1"/>
  <c r="A43" i="2"/>
  <c r="B32" i="2"/>
  <c r="B26" i="2"/>
  <c r="B20" i="2"/>
  <c r="J34" i="2" l="1"/>
  <c r="C36" i="2" s="1"/>
  <c r="M34" i="2"/>
  <c r="F36" i="2" s="1"/>
  <c r="O34" i="2"/>
  <c r="H36" i="2" s="1"/>
  <c r="K34" i="2"/>
  <c r="D36" i="2" s="1"/>
  <c r="N34" i="2"/>
  <c r="G36" i="2" s="1"/>
  <c r="L34" i="2"/>
  <c r="E36" i="2" s="1"/>
  <c r="B38" i="2" l="1"/>
  <c r="I38"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Heinz Waldmann</author>
    <author>Buchmann Bruno (BBU)</author>
  </authors>
  <commentList>
    <comment ref="B7" authorId="0" shapeId="0" xr:uid="{00000000-0006-0000-0100-000001000000}">
      <text>
        <r>
          <rPr>
            <sz val="9"/>
            <color indexed="81"/>
            <rFont val="Tahoma"/>
            <family val="2"/>
          </rPr>
          <t xml:space="preserve">Appuyez sur la touche de tabulation pour passer d'un champ à l'autre. </t>
        </r>
      </text>
    </comment>
    <comment ref="A16" authorId="0" shapeId="0" xr:uid="{00000000-0006-0000-0100-000002000000}">
      <text>
        <r>
          <rPr>
            <sz val="9"/>
            <color indexed="81"/>
            <rFont val="Tahoma"/>
            <family val="2"/>
          </rPr>
          <t>Sélectionnez le matériau en cliquant sur le petit triangle situé à côté du champ de saisie.</t>
        </r>
      </text>
    </comment>
    <comment ref="N35" authorId="1" shapeId="0" xr:uid="{CD2B7649-F79B-4C78-8F82-8A2F8C7F4532}">
      <text>
        <r>
          <rPr>
            <sz val="9"/>
            <color indexed="81"/>
            <rFont val="Tahoma"/>
            <family val="2"/>
          </rPr>
          <t xml:space="preserve">Pour </t>
        </r>
        <r>
          <rPr>
            <b/>
            <sz val="9"/>
            <color indexed="81"/>
            <rFont val="Tahoma"/>
            <family val="2"/>
          </rPr>
          <t>bureaux/laboratoires</t>
        </r>
        <r>
          <rPr>
            <sz val="9"/>
            <color indexed="81"/>
            <rFont val="Tahoma"/>
            <family val="2"/>
          </rPr>
          <t>. Les valeurs ne prennent en compte que les surfaces délimitant la pièce, mais pas le mobilier et l'absorption de l'air (sont donc du côté "sûr"). Pour les valeurs indicatives, voir www.suva.ch/86048.f, point 4.</t>
        </r>
      </text>
    </comment>
  </commentList>
</comments>
</file>

<file path=xl/sharedStrings.xml><?xml version="1.0" encoding="utf-8"?>
<sst xmlns="http://schemas.openxmlformats.org/spreadsheetml/2006/main" count="91" uniqueCount="77">
  <si>
    <t>125 Hz</t>
  </si>
  <si>
    <t>250 Hz</t>
  </si>
  <si>
    <t>500 Hz</t>
  </si>
  <si>
    <t>1 kHz</t>
  </si>
  <si>
    <t>2 kHz</t>
  </si>
  <si>
    <t>4 kHz</t>
  </si>
  <si>
    <t>akustik@suva.ch</t>
  </si>
  <si>
    <t>Version:</t>
  </si>
  <si>
    <t xml:space="preserve">Béton, brut </t>
  </si>
  <si>
    <t>Fenêtres fermées</t>
  </si>
  <si>
    <t xml:space="preserve">Revêtement du sol en matière plastique </t>
  </si>
  <si>
    <t xml:space="preserve">Crépis </t>
  </si>
  <si>
    <r>
      <t xml:space="preserve">Calcul du coefficient moyen d'absorption du son </t>
    </r>
    <r>
      <rPr>
        <b/>
        <sz val="16"/>
        <rFont val="Symbol"/>
        <family val="1"/>
        <charset val="2"/>
      </rPr>
      <t>a</t>
    </r>
    <r>
      <rPr>
        <b/>
        <vertAlign val="subscript"/>
        <sz val="16"/>
        <rFont val="Arial"/>
        <family val="2"/>
      </rPr>
      <t>s</t>
    </r>
  </si>
  <si>
    <t>Entreprise</t>
  </si>
  <si>
    <t>Utilisation</t>
  </si>
  <si>
    <t>Dimensions du local</t>
  </si>
  <si>
    <t>Hauteur [m]</t>
  </si>
  <si>
    <t>Plafond</t>
  </si>
  <si>
    <t>Parois</t>
  </si>
  <si>
    <t>Sol</t>
  </si>
  <si>
    <r>
      <t>Surface S</t>
    </r>
    <r>
      <rPr>
        <vertAlign val="subscript"/>
        <sz val="12"/>
        <rFont val="Arial"/>
        <family val="2"/>
      </rPr>
      <t xml:space="preserve">Total </t>
    </r>
    <r>
      <rPr>
        <sz val="12"/>
        <rFont val="Arial"/>
        <family val="2"/>
      </rPr>
      <t>[m</t>
    </r>
    <r>
      <rPr>
        <vertAlign val="superscript"/>
        <sz val="12"/>
        <rFont val="Arial"/>
        <family val="2"/>
      </rPr>
      <t>2</t>
    </r>
    <r>
      <rPr>
        <sz val="12"/>
        <rFont val="Arial"/>
        <family val="2"/>
      </rPr>
      <t>]</t>
    </r>
  </si>
  <si>
    <r>
      <t>Surface [m</t>
    </r>
    <r>
      <rPr>
        <b/>
        <vertAlign val="superscript"/>
        <sz val="12"/>
        <rFont val="Arial"/>
        <family val="2"/>
      </rPr>
      <t>2</t>
    </r>
    <r>
      <rPr>
        <b/>
        <sz val="12"/>
        <rFont val="Arial"/>
        <family val="2"/>
      </rPr>
      <t>]</t>
    </r>
  </si>
  <si>
    <r>
      <t>Coefficient d'absorption α</t>
    </r>
    <r>
      <rPr>
        <vertAlign val="subscript"/>
        <sz val="12"/>
        <rFont val="Arial"/>
        <family val="2"/>
      </rPr>
      <t>s</t>
    </r>
    <r>
      <rPr>
        <sz val="12"/>
        <rFont val="Arial"/>
        <family val="2"/>
      </rPr>
      <t>(f) = A</t>
    </r>
    <r>
      <rPr>
        <vertAlign val="subscript"/>
        <sz val="12"/>
        <rFont val="Arial"/>
        <family val="2"/>
      </rPr>
      <t>total</t>
    </r>
    <r>
      <rPr>
        <sz val="12"/>
        <rFont val="Arial"/>
        <family val="2"/>
      </rPr>
      <t xml:space="preserve"> / S</t>
    </r>
    <r>
      <rPr>
        <vertAlign val="subscript"/>
        <sz val="12"/>
        <rFont val="Arial"/>
        <family val="2"/>
      </rPr>
      <t>total</t>
    </r>
  </si>
  <si>
    <r>
      <t>Exigence minimale α</t>
    </r>
    <r>
      <rPr>
        <vertAlign val="subscript"/>
        <sz val="12"/>
        <rFont val="Arial"/>
        <family val="2"/>
      </rPr>
      <t>s,mittel</t>
    </r>
  </si>
  <si>
    <t>Calcul du coefficient d'absorption acoustique moyen d'un local</t>
  </si>
  <si>
    <t>Date:</t>
  </si>
  <si>
    <t>Références:</t>
  </si>
  <si>
    <t>Acoustique des locaux industriels</t>
  </si>
  <si>
    <t>Valeurs acoustiques limites et indicatives</t>
  </si>
  <si>
    <t>Suva Lucerne, secteur physique</t>
  </si>
  <si>
    <t>Tél. 041 419 61 34</t>
  </si>
  <si>
    <t>Longueur [m]</t>
  </si>
  <si>
    <t>Local</t>
  </si>
  <si>
    <t>Largeur [m]</t>
  </si>
  <si>
    <t>Matériau / Nature</t>
  </si>
  <si>
    <r>
      <t>Coefficient d'absorption α</t>
    </r>
    <r>
      <rPr>
        <b/>
        <vertAlign val="subscript"/>
        <sz val="12"/>
        <rFont val="Arial"/>
        <family val="2"/>
      </rPr>
      <t>s</t>
    </r>
  </si>
  <si>
    <r>
      <t>Volume [m</t>
    </r>
    <r>
      <rPr>
        <vertAlign val="superscript"/>
        <sz val="12"/>
        <rFont val="Arial"/>
        <family val="2"/>
      </rPr>
      <t>3</t>
    </r>
    <r>
      <rPr>
        <sz val="12"/>
        <rFont val="Arial"/>
        <family val="2"/>
      </rPr>
      <t>]</t>
    </r>
  </si>
  <si>
    <r>
      <t>Surface d'absorption équivalente A [m</t>
    </r>
    <r>
      <rPr>
        <b/>
        <vertAlign val="superscript"/>
        <sz val="12"/>
        <rFont val="Arial"/>
        <family val="2"/>
      </rPr>
      <t>2</t>
    </r>
    <r>
      <rPr>
        <b/>
        <sz val="12"/>
        <rFont val="Arial"/>
        <family val="2"/>
      </rPr>
      <t>]</t>
    </r>
  </si>
  <si>
    <t>Indéfini</t>
  </si>
  <si>
    <r>
      <t>Coefficient de surface A</t>
    </r>
    <r>
      <rPr>
        <vertAlign val="subscript"/>
        <sz val="12"/>
        <rFont val="Arial"/>
        <family val="2"/>
      </rPr>
      <t>total</t>
    </r>
    <r>
      <rPr>
        <sz val="12"/>
        <rFont val="Arial"/>
        <family val="2"/>
      </rPr>
      <t>(f) [m</t>
    </r>
    <r>
      <rPr>
        <vertAlign val="superscript"/>
        <sz val="12"/>
        <rFont val="Arial"/>
        <family val="2"/>
      </rPr>
      <t>2</t>
    </r>
    <r>
      <rPr>
        <sz val="12"/>
        <rFont val="Arial"/>
        <family val="2"/>
      </rPr>
      <t>]</t>
    </r>
  </si>
  <si>
    <r>
      <t>Exigence minimale* (α</t>
    </r>
    <r>
      <rPr>
        <b/>
        <vertAlign val="subscript"/>
        <sz val="12"/>
        <rFont val="Arial"/>
        <family val="2"/>
      </rPr>
      <t>s</t>
    </r>
    <r>
      <rPr>
        <b/>
        <sz val="12"/>
        <rFont val="Arial"/>
        <family val="2"/>
      </rPr>
      <t xml:space="preserve"> ≥ 0.25):</t>
    </r>
  </si>
  <si>
    <t>Lieu et date:</t>
  </si>
  <si>
    <r>
      <t>Coefficient moyen d'absorption α</t>
    </r>
    <r>
      <rPr>
        <b/>
        <vertAlign val="subscript"/>
        <sz val="12"/>
        <rFont val="Arial"/>
        <family val="2"/>
      </rPr>
      <t>s</t>
    </r>
  </si>
  <si>
    <t>Lambris en bois</t>
  </si>
  <si>
    <t>Lambris en bois avec garnissage</t>
  </si>
  <si>
    <r>
      <t xml:space="preserve">&lt; Coefficients d'absorption </t>
    </r>
    <r>
      <rPr>
        <sz val="12"/>
        <rFont val="Symbol"/>
        <family val="1"/>
        <charset val="2"/>
      </rPr>
      <t>a</t>
    </r>
    <r>
      <rPr>
        <vertAlign val="subscript"/>
        <sz val="12"/>
        <rFont val="Arial"/>
        <family val="2"/>
      </rPr>
      <t>s</t>
    </r>
    <r>
      <rPr>
        <sz val="12"/>
        <rFont val="Arial"/>
        <family val="2"/>
      </rPr>
      <t xml:space="preserve"> dans chaque bande d'octave</t>
    </r>
  </si>
  <si>
    <t>www.suva.ch/86048.f</t>
  </si>
  <si>
    <t>www.suva.ch/66008.f</t>
  </si>
  <si>
    <t>Crépis acoustiques, épaisseur 20 mm</t>
  </si>
  <si>
    <t>Brique non crépi</t>
  </si>
  <si>
    <t>Ouverture</t>
  </si>
  <si>
    <t>Parquet</t>
  </si>
  <si>
    <t>Tapis, épaisseur 10 mm</t>
  </si>
  <si>
    <t>Tapis, épaisseur 6 mm</t>
  </si>
  <si>
    <t>Nr.</t>
  </si>
  <si>
    <t>Baffles, distance = 0.75 x hauteur de la baffle</t>
  </si>
  <si>
    <t>Baffles, distance = 1.0 x hauteur de la baffle</t>
  </si>
  <si>
    <t>Baffles, distance = 1.4 x hauteur de la baffle</t>
  </si>
  <si>
    <t>Tôle acoustique avec micro-fentes, distance 50 mm</t>
  </si>
  <si>
    <t>Tôle acoustique avec micro-fentes, distance 200 mm</t>
  </si>
  <si>
    <r>
      <t xml:space="preserve">Cylindre acoustique </t>
    </r>
    <r>
      <rPr>
        <sz val="12"/>
        <rFont val="Symbol"/>
        <family val="1"/>
        <charset val="2"/>
      </rPr>
      <t>Æ</t>
    </r>
    <r>
      <rPr>
        <sz val="12"/>
        <rFont val="Arial"/>
        <family val="2"/>
      </rPr>
      <t xml:space="preserve"> 150 mm, entraxe 500 mm</t>
    </r>
  </si>
  <si>
    <r>
      <t xml:space="preserve">Cylindre acoustique </t>
    </r>
    <r>
      <rPr>
        <sz val="12"/>
        <rFont val="Symbol"/>
        <family val="1"/>
        <charset val="2"/>
      </rPr>
      <t>Æ</t>
    </r>
    <r>
      <rPr>
        <sz val="12"/>
        <rFont val="Arial"/>
        <family val="2"/>
      </rPr>
      <t xml:space="preserve"> 150 mm, entraxe 1000 mm</t>
    </r>
  </si>
  <si>
    <t>Plafond métallique perf. (7%), sans laine minérale, dist. 200 mm</t>
  </si>
  <si>
    <t>Plafond métallique perf. (16%), laine minérale 30 mm, dist. 170 mm</t>
  </si>
  <si>
    <t>Plafond métallique perf. (30%), laine minérale 60 mm, pas d'espacement</t>
  </si>
  <si>
    <t>Panneau en polyester, épaisseur 25 mm, distance 50 mm</t>
  </si>
  <si>
    <t>Panneau en polyester, épaisseur 25 mm, distance 200 mm</t>
  </si>
  <si>
    <r>
      <t>Ratio A/V [m</t>
    </r>
    <r>
      <rPr>
        <vertAlign val="superscript"/>
        <sz val="12"/>
        <rFont val="Arial"/>
        <family val="2"/>
      </rPr>
      <t>-1</t>
    </r>
    <r>
      <rPr>
        <sz val="12"/>
        <rFont val="Arial"/>
        <family val="2"/>
      </rPr>
      <t>]</t>
    </r>
  </si>
  <si>
    <r>
      <t xml:space="preserve">Le coefficient d'absorption acoustique moyen αs est l'une des trois variantes de valeur indicative pour </t>
    </r>
    <r>
      <rPr>
        <b/>
        <sz val="12"/>
        <rFont val="Arial"/>
        <family val="2"/>
      </rPr>
      <t>les locaux industriels et artisanaux</t>
    </r>
    <r>
      <rPr>
        <sz val="12"/>
        <rFont val="Arial"/>
        <family val="2"/>
      </rPr>
      <t xml:space="preserve"> avec des postes de travail permanents. A partir des mesures d'un local (cubique) et des valeurs d'absorption acoustique de différents matériaux de surface, on peut estimer le coefficient d'absorption acoustique pour l'ensemble du local. La qualité acoustique est considérée comme suffisante si αs est au moins de 0,25.
Pour </t>
    </r>
    <r>
      <rPr>
        <b/>
        <sz val="12"/>
        <rFont val="Arial"/>
        <family val="2"/>
      </rPr>
      <t>les bureaux et les laboratoires</t>
    </r>
    <r>
      <rPr>
        <sz val="12"/>
        <rFont val="Arial"/>
        <family val="2"/>
      </rPr>
      <t>, le coefficient d'absorption acoustique moyen αs n'est pas utilisé. Il faut y déterminer le rapport entre la surface d'absorption acoustique équivalente et le volume de la pièce A/V. Vous trouverez des détails à ce sujet dans le commentaire de l'ordonnance 3 relative à la loi sur le travail (article 22).
Sous l'onglet "Matériaux", vous pouvez compléter les données par d'autres produits si nécessaire.</t>
    </r>
  </si>
  <si>
    <t>* Conformément au commentaire de l'ordonnance 3 relative à la loi sur le travail (article 22), www.seco.admin.ch</t>
  </si>
  <si>
    <t>Matériaux</t>
  </si>
  <si>
    <t>Panneaux en laine de bois, épaisseur 50 mm, pas d'espacement</t>
  </si>
  <si>
    <t>Panneaux en laine de bois, épaisseur 25 mm, pas d'espacement</t>
  </si>
  <si>
    <t>Panneau de fibres minérales, épaisseur 30 mm, pas d'espacement</t>
  </si>
  <si>
    <t>Panneau de fibres minérales, épaisseur 50 mm, pas d'espacement</t>
  </si>
  <si>
    <t>Panneau de fibres minérales, épaisseur 100 mm, pas d'espacement</t>
  </si>
  <si>
    <r>
      <rPr>
        <b/>
        <sz val="10"/>
        <rFont val="Arial"/>
        <family val="2"/>
      </rPr>
      <t xml:space="preserve">Remarque: </t>
    </r>
    <r>
      <rPr>
        <sz val="10"/>
        <rFont val="Arial"/>
        <family val="2"/>
      </rPr>
      <t xml:space="preserve">des coefficients d'absorption acoustique supérieurs à 1,00 semblent a priori absurdes, car une surface ne peut pas absorber plus de 100% de l'énergie sonore incidente. Il existe toutefois des cas où la surface d'absorption effective est plus grande que la surface de projection de l'échantillon en raison d'effets d'arêtes ou de diffraction. Les valeurs αs indiquées par le fournisseur sont correctes pour la taille correspondante de l'objet à tester. Dans le cas d'une surface considérablement plus grande que l'objet d'essai (p. ex. plafond acoustique sur toute la surface), l'absorption acoustique est surestimée. Ceci est dû à la diminution d'effets d'arêtes et de diffraction.
</t>
    </r>
    <r>
      <rPr>
        <b/>
        <sz val="10"/>
        <rFont val="Arial"/>
        <family val="2"/>
      </rPr>
      <t xml:space="preserve">Recommandation: </t>
    </r>
    <r>
      <rPr>
        <sz val="10"/>
        <rFont val="Arial"/>
        <family val="2"/>
      </rPr>
      <t>pour les plafonds acoustiques couvrant toute la surface (p. ex. &gt;80% de la surface du plafond), les valeurs αs doivent être limitées à 1,00. Pour des surfaces plus petites, les valeurs de l'essai en laboratoire peuvent être utilisées, même si elles sont &gt;1.00.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</si>
</sst>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yyyy"/>
  </numFmts>
  <fonts count="22" x14ac:knownFonts="1">
    <font>
      <sz val="12"/>
      <name val="Arial"/>
    </font>
    <font>
      <sz val="12"/>
      <name val="Arial"/>
      <family val="2"/>
    </font>
    <font>
      <u/>
      <sz val="12"/>
      <color indexed="12"/>
      <name val="Arial"/>
      <family val="2"/>
    </font>
    <font>
      <sz val="8"/>
      <name val="Arial"/>
      <family val="2"/>
    </font>
    <font>
      <b/>
      <sz val="12"/>
      <name val="Arial"/>
      <family val="2"/>
    </font>
    <font>
      <b/>
      <sz val="16"/>
      <name val="Arial"/>
      <family val="2"/>
    </font>
    <font>
      <b/>
      <sz val="12"/>
      <name val="Arial"/>
      <family val="2"/>
    </font>
    <font>
      <sz val="12"/>
      <name val="Arial"/>
      <family val="2"/>
    </font>
    <font>
      <b/>
      <vertAlign val="subscript"/>
      <sz val="12"/>
      <name val="Arial"/>
      <family val="2"/>
    </font>
    <font>
      <b/>
      <vertAlign val="superscript"/>
      <sz val="12"/>
      <name val="Arial"/>
      <family val="2"/>
    </font>
    <font>
      <vertAlign val="superscript"/>
      <sz val="12"/>
      <name val="Arial"/>
      <family val="2"/>
    </font>
    <font>
      <i/>
      <sz val="12"/>
      <name val="Arial"/>
      <family val="2"/>
    </font>
    <font>
      <vertAlign val="subscript"/>
      <sz val="12"/>
      <name val="Arial"/>
      <family val="2"/>
    </font>
    <font>
      <sz val="12"/>
      <name val="Symbol"/>
      <family val="1"/>
      <charset val="2"/>
    </font>
    <font>
      <b/>
      <sz val="16"/>
      <name val="Symbol"/>
      <family val="1"/>
      <charset val="2"/>
    </font>
    <font>
      <b/>
      <vertAlign val="subscript"/>
      <sz val="16"/>
      <name val="Arial"/>
      <family val="2"/>
    </font>
    <font>
      <b/>
      <sz val="14"/>
      <name val="Arial"/>
      <family val="2"/>
    </font>
    <font>
      <sz val="11"/>
      <name val="Arial"/>
      <family val="2"/>
    </font>
    <font>
      <b/>
      <sz val="10"/>
      <name val="Arial"/>
      <family val="2"/>
    </font>
    <font>
      <sz val="10"/>
      <name val="Arial"/>
      <family val="2"/>
    </font>
    <font>
      <sz val="9"/>
      <color indexed="81"/>
      <name val="Tahoma"/>
      <family val="2"/>
    </font>
    <font>
      <b/>
      <sz val="9"/>
      <color indexed="81"/>
      <name val="Tahoma"/>
      <family val="2"/>
    </font>
  </fonts>
  <fills count="5">
    <fill>
      <patternFill patternType="none"/>
    </fill>
    <fill>
      <patternFill patternType="gray125"/>
    </fill>
    <fill>
      <patternFill patternType="solid">
        <fgColor indexed="42"/>
        <bgColor indexed="64"/>
      </patternFill>
    </fill>
    <fill>
      <patternFill patternType="solid">
        <fgColor indexed="46"/>
        <bgColor indexed="64"/>
      </patternFill>
    </fill>
    <fill>
      <patternFill patternType="solid">
        <fgColor theme="9" tint="0.79998168889431442"/>
        <bgColor indexed="64"/>
      </patternFill>
    </fill>
  </fills>
  <borders count="17">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9"/>
      </bottom>
      <diagonal/>
    </border>
    <border>
      <left/>
      <right/>
      <top style="thin">
        <color indexed="9"/>
      </top>
      <bottom style="thin">
        <color indexed="9"/>
      </bottom>
      <diagonal/>
    </border>
    <border>
      <left/>
      <right style="thin">
        <color indexed="9"/>
      </right>
      <top/>
      <bottom style="thin">
        <color indexed="9"/>
      </bottom>
      <diagonal/>
    </border>
    <border>
      <left/>
      <right/>
      <top style="thin">
        <color indexed="9"/>
      </top>
      <bottom/>
      <diagonal/>
    </border>
    <border>
      <left style="thin">
        <color indexed="9"/>
      </left>
      <right/>
      <top/>
      <bottom style="thin">
        <color indexed="9"/>
      </bottom>
      <diagonal/>
    </border>
    <border>
      <left style="thin">
        <color indexed="9"/>
      </left>
      <right/>
      <top style="thin">
        <color indexed="9"/>
      </top>
      <bottom style="thin">
        <color indexed="9"/>
      </bottom>
      <diagonal/>
    </border>
    <border>
      <left style="thin">
        <color indexed="9"/>
      </left>
      <right/>
      <top style="thin">
        <color indexed="9"/>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s>
  <cellStyleXfs count="3">
    <xf numFmtId="0" fontId="0" fillId="0" borderId="0"/>
    <xf numFmtId="2" fontId="1" fillId="2" borderId="0" applyNumberFormat="0" applyFont="0" applyBorder="0" applyAlignment="0">
      <protection locked="0"/>
    </xf>
    <xf numFmtId="0" fontId="2" fillId="0" borderId="0" applyNumberFormat="0" applyFill="0" applyBorder="0" applyAlignment="0" applyProtection="0">
      <alignment vertical="top"/>
      <protection locked="0"/>
    </xf>
  </cellStyleXfs>
  <cellXfs count="90">
    <xf numFmtId="0" fontId="0" fillId="0" borderId="0" xfId="0"/>
    <xf numFmtId="0" fontId="7" fillId="0" borderId="0" xfId="0" applyFont="1" applyProtection="1"/>
    <xf numFmtId="0" fontId="0" fillId="0" borderId="0" xfId="0" applyProtection="1"/>
    <xf numFmtId="0" fontId="6" fillId="0" borderId="0" xfId="0" applyFont="1" applyProtection="1"/>
    <xf numFmtId="2" fontId="0" fillId="0" borderId="0" xfId="0" applyNumberFormat="1" applyProtection="1"/>
    <xf numFmtId="0" fontId="0" fillId="0" borderId="0" xfId="0" applyFill="1" applyBorder="1" applyProtection="1"/>
    <xf numFmtId="2" fontId="0" fillId="0" borderId="0" xfId="0" applyNumberFormat="1" applyAlignment="1" applyProtection="1">
      <alignment horizontal="center"/>
    </xf>
    <xf numFmtId="0" fontId="6" fillId="0" borderId="1" xfId="0" applyFont="1" applyBorder="1" applyProtection="1"/>
    <xf numFmtId="0" fontId="6" fillId="0" borderId="2" xfId="0" applyFont="1" applyBorder="1" applyProtection="1"/>
    <xf numFmtId="0" fontId="0" fillId="0" borderId="2" xfId="0" applyBorder="1" applyProtection="1"/>
    <xf numFmtId="2" fontId="0" fillId="0" borderId="2" xfId="0" applyNumberFormat="1" applyBorder="1" applyProtection="1"/>
    <xf numFmtId="0" fontId="0" fillId="0" borderId="1" xfId="0" applyFill="1" applyBorder="1" applyAlignment="1" applyProtection="1">
      <alignment horizontal="right"/>
    </xf>
    <xf numFmtId="0" fontId="0" fillId="0" borderId="1" xfId="0" applyFill="1" applyBorder="1" applyProtection="1"/>
    <xf numFmtId="0" fontId="7" fillId="0" borderId="2" xfId="0" applyFont="1" applyBorder="1" applyProtection="1"/>
    <xf numFmtId="0" fontId="0" fillId="0" borderId="1" xfId="0" applyBorder="1" applyProtection="1"/>
    <xf numFmtId="0" fontId="0" fillId="0" borderId="0" xfId="0" applyFill="1" applyBorder="1" applyAlignment="1" applyProtection="1">
      <alignment horizontal="left"/>
    </xf>
    <xf numFmtId="1" fontId="11" fillId="0" borderId="0" xfId="0" applyNumberFormat="1" applyFont="1" applyAlignment="1" applyProtection="1"/>
    <xf numFmtId="2" fontId="0" fillId="0" borderId="1" xfId="0" applyNumberFormat="1" applyBorder="1" applyAlignment="1" applyProtection="1"/>
    <xf numFmtId="0" fontId="7" fillId="0" borderId="1" xfId="0" applyFont="1" applyBorder="1" applyProtection="1"/>
    <xf numFmtId="164" fontId="7" fillId="0" borderId="0" xfId="0" applyNumberFormat="1" applyFont="1" applyBorder="1" applyProtection="1"/>
    <xf numFmtId="0" fontId="7" fillId="0" borderId="1" xfId="0" applyFont="1" applyBorder="1" applyAlignment="1" applyProtection="1">
      <alignment horizontal="center"/>
    </xf>
    <xf numFmtId="0" fontId="0" fillId="0" borderId="0" xfId="0" applyAlignment="1" applyProtection="1"/>
    <xf numFmtId="0" fontId="0" fillId="3" borderId="6" xfId="1" applyNumberFormat="1" applyFont="1" applyFill="1" applyBorder="1" applyAlignment="1">
      <protection locked="0"/>
    </xf>
    <xf numFmtId="0" fontId="0" fillId="3" borderId="7" xfId="1" applyNumberFormat="1" applyFont="1" applyFill="1" applyBorder="1">
      <protection locked="0"/>
    </xf>
    <xf numFmtId="0" fontId="0" fillId="3" borderId="0" xfId="1" applyNumberFormat="1" applyFont="1" applyFill="1">
      <protection locked="0"/>
    </xf>
    <xf numFmtId="0" fontId="7" fillId="3" borderId="8" xfId="1" applyNumberFormat="1" applyFont="1" applyFill="1" applyBorder="1">
      <protection locked="0"/>
    </xf>
    <xf numFmtId="0" fontId="0" fillId="3" borderId="6" xfId="1" applyNumberFormat="1" applyFont="1" applyFill="1" applyBorder="1">
      <protection locked="0"/>
    </xf>
    <xf numFmtId="0" fontId="0" fillId="3" borderId="9" xfId="1" applyNumberFormat="1" applyFont="1" applyFill="1" applyBorder="1">
      <protection locked="0"/>
    </xf>
    <xf numFmtId="0" fontId="0" fillId="3" borderId="10" xfId="1" applyNumberFormat="1" applyFont="1" applyFill="1" applyBorder="1">
      <protection locked="0"/>
    </xf>
    <xf numFmtId="0" fontId="0" fillId="3" borderId="11" xfId="1" applyNumberFormat="1" applyFont="1" applyFill="1" applyBorder="1">
      <protection locked="0"/>
    </xf>
    <xf numFmtId="0" fontId="0" fillId="3" borderId="12" xfId="1" applyNumberFormat="1" applyFont="1" applyFill="1" applyBorder="1">
      <protection locked="0"/>
    </xf>
    <xf numFmtId="0" fontId="5" fillId="0" borderId="0" xfId="0" applyFont="1" applyAlignment="1" applyProtection="1">
      <alignment vertical="top"/>
    </xf>
    <xf numFmtId="0" fontId="0" fillId="0" borderId="0" xfId="0" applyAlignment="1" applyProtection="1">
      <alignment vertical="top"/>
    </xf>
    <xf numFmtId="0" fontId="6" fillId="3" borderId="0" xfId="0" applyFont="1" applyFill="1" applyBorder="1" applyProtection="1"/>
    <xf numFmtId="0" fontId="0" fillId="3" borderId="0" xfId="0" applyFill="1" applyBorder="1" applyProtection="1"/>
    <xf numFmtId="0" fontId="0" fillId="3" borderId="0" xfId="0" applyFill="1" applyProtection="1"/>
    <xf numFmtId="2" fontId="6" fillId="3" borderId="0" xfId="0" applyNumberFormat="1" applyFont="1" applyFill="1" applyBorder="1" applyAlignment="1" applyProtection="1">
      <alignment horizontal="right"/>
    </xf>
    <xf numFmtId="0" fontId="7" fillId="0" borderId="0" xfId="0" applyFont="1" applyAlignment="1" applyProtection="1">
      <alignment horizontal="center"/>
    </xf>
    <xf numFmtId="0" fontId="0" fillId="3" borderId="0" xfId="0" applyFill="1" applyAlignment="1" applyProtection="1"/>
    <xf numFmtId="0" fontId="2" fillId="0" borderId="0" xfId="2" applyAlignment="1" applyProtection="1"/>
    <xf numFmtId="2" fontId="0" fillId="0" borderId="0" xfId="0" applyNumberFormat="1" applyAlignment="1">
      <alignment horizontal="right"/>
    </xf>
    <xf numFmtId="165" fontId="0" fillId="0" borderId="0" xfId="0" applyNumberFormat="1" applyAlignment="1" applyProtection="1">
      <alignment horizontal="right"/>
      <protection locked="0"/>
    </xf>
    <xf numFmtId="0" fontId="2" fillId="0" borderId="0" xfId="2" applyAlignment="1" applyProtection="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7" fillId="0" borderId="0" xfId="0" applyFont="1" applyAlignment="1">
      <alignment vertical="top" wrapText="1"/>
    </xf>
    <xf numFmtId="0" fontId="0" fillId="0" borderId="0" xfId="0" applyAlignment="1">
      <alignment vertical="top" wrapText="1"/>
    </xf>
    <xf numFmtId="0" fontId="17" fillId="0" borderId="0" xfId="0" applyFont="1" applyAlignment="1">
      <alignment horizontal="right" vertical="top"/>
    </xf>
    <xf numFmtId="2" fontId="17" fillId="0" borderId="0" xfId="0" applyNumberFormat="1" applyFont="1" applyAlignment="1">
      <alignment horizontal="right" vertical="top"/>
    </xf>
    <xf numFmtId="2" fontId="0" fillId="0" borderId="3" xfId="0" applyNumberFormat="1" applyBorder="1" applyAlignment="1" applyProtection="1">
      <alignment wrapText="1"/>
      <protection locked="0"/>
    </xf>
    <xf numFmtId="2" fontId="0" fillId="0" borderId="4" xfId="0" applyNumberFormat="1" applyBorder="1" applyAlignment="1" applyProtection="1">
      <alignment wrapText="1"/>
      <protection locked="0"/>
    </xf>
    <xf numFmtId="0" fontId="4" fillId="0" borderId="14" xfId="0" applyFont="1" applyBorder="1" applyAlignment="1" applyProtection="1">
      <alignment horizontal="center"/>
      <protection locked="0"/>
    </xf>
    <xf numFmtId="0" fontId="1" fillId="0" borderId="0" xfId="0" applyFont="1"/>
    <xf numFmtId="0" fontId="4" fillId="0" borderId="15" xfId="0" applyFont="1" applyBorder="1" applyAlignment="1" applyProtection="1">
      <alignment horizontal="center"/>
      <protection locked="0"/>
    </xf>
    <xf numFmtId="0" fontId="1" fillId="0" borderId="0" xfId="0" quotePrefix="1" applyFont="1"/>
    <xf numFmtId="0" fontId="1" fillId="0" borderId="5" xfId="0" applyFont="1" applyBorder="1" applyProtection="1">
      <protection locked="0"/>
    </xf>
    <xf numFmtId="2" fontId="1" fillId="0" borderId="3" xfId="0" applyNumberFormat="1" applyFont="1" applyBorder="1" applyProtection="1">
      <protection locked="0"/>
    </xf>
    <xf numFmtId="2" fontId="1" fillId="0" borderId="4" xfId="0" applyNumberFormat="1" applyFont="1" applyBorder="1" applyProtection="1">
      <protection locked="0"/>
    </xf>
    <xf numFmtId="2" fontId="0" fillId="0" borderId="3" xfId="0" applyNumberFormat="1" applyBorder="1" applyProtection="1">
      <protection locked="0"/>
    </xf>
    <xf numFmtId="2" fontId="0" fillId="0" borderId="4" xfId="0" applyNumberFormat="1" applyBorder="1" applyProtection="1">
      <protection locked="0"/>
    </xf>
    <xf numFmtId="0" fontId="4" fillId="0" borderId="13" xfId="0" applyFont="1" applyBorder="1" applyAlignment="1" applyProtection="1">
      <alignment horizontal="center"/>
      <protection locked="0"/>
    </xf>
    <xf numFmtId="1" fontId="0" fillId="0" borderId="13" xfId="0" applyNumberFormat="1" applyBorder="1" applyAlignment="1" applyProtection="1">
      <alignment horizontal="center" vertical="center"/>
      <protection locked="0"/>
    </xf>
    <xf numFmtId="1" fontId="0" fillId="0" borderId="5" xfId="0" applyNumberFormat="1" applyBorder="1" applyAlignment="1" applyProtection="1">
      <alignment horizontal="center" vertical="center"/>
      <protection locked="0"/>
    </xf>
    <xf numFmtId="1" fontId="0" fillId="0" borderId="5" xfId="0" applyNumberFormat="1" applyBorder="1" applyAlignment="1" applyProtection="1">
      <alignment horizontal="center" vertical="center" wrapText="1"/>
      <protection locked="0"/>
    </xf>
    <xf numFmtId="1" fontId="0" fillId="0" borderId="16" xfId="0" applyNumberFormat="1" applyBorder="1" applyAlignment="1" applyProtection="1">
      <alignment horizontal="center" vertical="center"/>
      <protection locked="0"/>
    </xf>
    <xf numFmtId="0" fontId="1" fillId="0" borderId="3" xfId="0" applyFont="1" applyBorder="1" applyProtection="1">
      <protection locked="0"/>
    </xf>
    <xf numFmtId="0" fontId="0" fillId="0" borderId="3" xfId="0" applyBorder="1" applyAlignment="1" applyProtection="1">
      <alignment wrapText="1"/>
      <protection locked="0"/>
    </xf>
    <xf numFmtId="0" fontId="4" fillId="0" borderId="14" xfId="0" applyFont="1" applyBorder="1" applyAlignment="1" applyProtection="1">
      <alignment horizontal="left"/>
      <protection locked="0"/>
    </xf>
    <xf numFmtId="0" fontId="1" fillId="0" borderId="3" xfId="0" applyFont="1" applyFill="1" applyBorder="1" applyProtection="1">
      <protection locked="0"/>
    </xf>
    <xf numFmtId="2" fontId="1" fillId="0" borderId="3" xfId="0" applyNumberFormat="1" applyFont="1" applyFill="1" applyBorder="1" applyAlignment="1" applyProtection="1">
      <alignment wrapText="1"/>
      <protection locked="0"/>
    </xf>
    <xf numFmtId="2" fontId="1" fillId="0" borderId="3" xfId="0" applyNumberFormat="1" applyFont="1" applyFill="1" applyBorder="1" applyProtection="1">
      <protection locked="0"/>
    </xf>
    <xf numFmtId="2" fontId="1" fillId="0" borderId="4" xfId="0" applyNumberFormat="1" applyFont="1" applyFill="1" applyBorder="1" applyAlignment="1" applyProtection="1">
      <alignment wrapText="1"/>
      <protection locked="0"/>
    </xf>
    <xf numFmtId="2" fontId="1" fillId="0" borderId="4" xfId="0" applyNumberFormat="1" applyFont="1" applyFill="1" applyBorder="1" applyProtection="1">
      <protection locked="0"/>
    </xf>
    <xf numFmtId="0" fontId="1" fillId="0" borderId="5" xfId="0" applyFont="1" applyFill="1" applyBorder="1" applyProtection="1">
      <protection locked="0"/>
    </xf>
    <xf numFmtId="0" fontId="1" fillId="0" borderId="5" xfId="0" applyFont="1" applyFill="1" applyBorder="1" applyAlignment="1" applyProtection="1">
      <alignment wrapText="1"/>
      <protection locked="0"/>
    </xf>
    <xf numFmtId="0" fontId="1" fillId="4" borderId="0" xfId="0" applyFont="1" applyFill="1" applyAlignment="1">
      <alignment vertical="center"/>
    </xf>
    <xf numFmtId="164" fontId="0" fillId="0" borderId="0" xfId="0" applyNumberFormat="1"/>
    <xf numFmtId="1" fontId="1" fillId="0" borderId="0" xfId="0" applyNumberFormat="1" applyFont="1"/>
    <xf numFmtId="2" fontId="1" fillId="4" borderId="0" xfId="0" applyNumberFormat="1" applyFont="1" applyFill="1"/>
    <xf numFmtId="0" fontId="1" fillId="0" borderId="0" xfId="0" applyFont="1" applyAlignment="1">
      <alignment horizontal="left" vertical="top" wrapText="1"/>
    </xf>
    <xf numFmtId="0" fontId="7" fillId="0" borderId="0" xfId="0" applyFont="1" applyAlignment="1">
      <alignment horizontal="left" vertical="top" wrapText="1"/>
    </xf>
    <xf numFmtId="0" fontId="2" fillId="0" borderId="0" xfId="2" applyAlignment="1" applyProtection="1">
      <alignment horizontal="left" vertical="top" wrapText="1"/>
    </xf>
    <xf numFmtId="0" fontId="16" fillId="0" borderId="0" xfId="0" applyFont="1" applyAlignment="1">
      <alignment horizontal="left" vertical="top" wrapText="1"/>
    </xf>
    <xf numFmtId="0" fontId="0" fillId="3" borderId="0" xfId="1" applyNumberFormat="1" applyFont="1" applyFill="1" applyAlignment="1">
      <alignment horizontal="center"/>
      <protection locked="0"/>
    </xf>
    <xf numFmtId="0" fontId="6" fillId="0" borderId="0" xfId="0" applyFont="1" applyAlignment="1" applyProtection="1">
      <alignment horizontal="center"/>
    </xf>
    <xf numFmtId="0" fontId="0" fillId="3" borderId="0" xfId="1" applyNumberFormat="1" applyFont="1" applyFill="1" applyAlignment="1" applyProtection="1">
      <alignment horizontal="left"/>
      <protection locked="0"/>
    </xf>
    <xf numFmtId="0" fontId="0" fillId="3" borderId="0" xfId="1" applyNumberFormat="1" applyFont="1" applyFill="1" applyAlignment="1">
      <alignment horizontal="left"/>
      <protection locked="0"/>
    </xf>
    <xf numFmtId="0" fontId="0" fillId="3" borderId="0" xfId="1" applyNumberFormat="1" applyFont="1" applyFill="1" applyBorder="1" applyAlignment="1">
      <alignment horizontal="left"/>
      <protection locked="0"/>
    </xf>
    <xf numFmtId="165" fontId="17" fillId="0" borderId="0" xfId="0" applyNumberFormat="1" applyFont="1" applyAlignment="1">
      <alignment horizontal="right"/>
    </xf>
    <xf numFmtId="0" fontId="19" fillId="0" borderId="0" xfId="0" applyFont="1" applyAlignment="1">
      <alignment horizontal="left" vertical="top" wrapText="1"/>
    </xf>
  </cellXfs>
  <cellStyles count="3">
    <cellStyle name="Eingabefeld" xfId="1" xr:uid="{00000000-0005-0000-0000-000000000000}"/>
    <cellStyle name="Link" xfId="2" builtinId="8"/>
    <cellStyle name="Standard" xfId="0" builtinId="0"/>
  </cellStyles>
  <dxfs count="14">
    <dxf>
      <font>
        <b val="0"/>
        <i val="0"/>
        <strike val="0"/>
        <condense val="0"/>
        <extend val="0"/>
        <outline val="0"/>
        <shadow val="0"/>
        <u val="none"/>
        <vertAlign val="baseline"/>
        <sz val="12"/>
        <color auto="1"/>
        <name val="Arial"/>
        <scheme val="none"/>
      </font>
      <numFmt numFmtId="2" formatCode="0.00"/>
      <fill>
        <patternFill patternType="none">
          <fgColor indexed="64"/>
          <bgColor indexed="65"/>
        </patternFill>
      </fill>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auto="1"/>
        <name val="Arial"/>
        <scheme val="none"/>
      </font>
      <numFmt numFmtId="2" formatCode="0.00"/>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auto="1"/>
        <name val="Arial"/>
        <scheme val="none"/>
      </font>
      <numFmt numFmtId="2" formatCode="0.00"/>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auto="1"/>
        <name val="Arial"/>
        <scheme val="none"/>
      </font>
      <numFmt numFmtId="2" formatCode="0.00"/>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auto="1"/>
        <name val="Arial"/>
        <scheme val="none"/>
      </font>
      <numFmt numFmtId="2" formatCode="0.00"/>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auto="1"/>
        <name val="Arial"/>
        <scheme val="none"/>
      </font>
      <numFmt numFmtId="2" formatCode="0.00"/>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auto="1"/>
        <name val="Arial"/>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auto="1"/>
        <name val="Arial"/>
        <scheme val="none"/>
      </font>
      <numFmt numFmtId="1" formatCode="0"/>
      <fill>
        <patternFill patternType="none">
          <fgColor indexed="64"/>
          <bgColor indexed="65"/>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border>
      <protection locked="0" hidden="0"/>
    </dxf>
    <dxf>
      <border outline="0">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none">
          <fgColor indexed="64"/>
          <bgColor indexed="65"/>
        </patternFill>
      </fill>
      <protection locked="0" hidden="0"/>
    </dxf>
    <dxf>
      <border outline="0">
        <bottom style="thin">
          <color indexed="64"/>
        </bottom>
      </border>
    </dxf>
    <dxf>
      <font>
        <b/>
        <i val="0"/>
        <strike val="0"/>
        <condense val="0"/>
        <extend val="0"/>
        <outline val="0"/>
        <shadow val="0"/>
        <u val="none"/>
        <vertAlign val="baseline"/>
        <sz val="12"/>
        <color auto="1"/>
        <name val="Arial"/>
        <family val="2"/>
        <scheme val="none"/>
      </font>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border>
      <protection locked="0" hidden="0"/>
    </dxf>
    <dxf>
      <font>
        <b val="0"/>
        <i val="0"/>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DDDDDD"/>
      <rgbColor rgb="0000CCFF"/>
      <rgbColor rgb="00CCFFFF"/>
      <rgbColor rgb="00CCFFCC"/>
      <rgbColor rgb="00FFFF99"/>
      <rgbColor rgb="0099CCFF"/>
      <rgbColor rgb="00FF99CC"/>
      <rgbColor rgb="00DDDDDD"/>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Liste1" displayName="Liste1" ref="A1:H32" insertRowShift="1" totalsRowShown="0" headerRowDxfId="12" dataDxfId="10" headerRowBorderDxfId="11" tableBorderDxfId="9" totalsRowBorderDxfId="8">
  <autoFilter ref="A1:H32"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sortState xmlns:xlrd2="http://schemas.microsoft.com/office/spreadsheetml/2017/richdata2" ref="A2:H32">
    <sortCondition ref="A1:A32"/>
  </sortState>
  <tableColumns count="8">
    <tableColumn id="15" xr3:uid="{BC981931-A54E-4C42-8CA3-53BA31E86DC2}" name="Nr." dataDxfId="7"/>
    <tableColumn id="2" xr3:uid="{00000000-0010-0000-0000-000002000000}" name="Matériaux" dataDxfId="6"/>
    <tableColumn id="3" xr3:uid="{00000000-0010-0000-0000-000003000000}" name="125 Hz" dataDxfId="5"/>
    <tableColumn id="4" xr3:uid="{00000000-0010-0000-0000-000004000000}" name="250 Hz" dataDxfId="4"/>
    <tableColumn id="5" xr3:uid="{00000000-0010-0000-0000-000005000000}" name="500 Hz" dataDxfId="3"/>
    <tableColumn id="6" xr3:uid="{00000000-0010-0000-0000-000006000000}" name="1 kHz" dataDxfId="2"/>
    <tableColumn id="7" xr3:uid="{00000000-0010-0000-0000-000007000000}" name="2 kHz" dataDxfId="1"/>
    <tableColumn id="8" xr3:uid="{00000000-0010-0000-0000-000008000000}" name="4 kHz" dataDxfId="0"/>
  </tableColumns>
  <tableStyleInfo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uva.ch/waswo/66008" TargetMode="External"/><Relationship Id="rId2" Type="http://schemas.openxmlformats.org/officeDocument/2006/relationships/hyperlink" Target="http://www.suva.ch/waswo/86048" TargetMode="External"/><Relationship Id="rId1" Type="http://schemas.openxmlformats.org/officeDocument/2006/relationships/hyperlink" Target="mailto:akustik@suva.ch" TargetMode="External"/><Relationship Id="rId6" Type="http://schemas.openxmlformats.org/officeDocument/2006/relationships/printerSettings" Target="../printerSettings/printerSettings1.bin"/><Relationship Id="rId5" Type="http://schemas.openxmlformats.org/officeDocument/2006/relationships/hyperlink" Target="http://www.suva.ch/66008.f" TargetMode="External"/><Relationship Id="rId4" Type="http://schemas.openxmlformats.org/officeDocument/2006/relationships/hyperlink" Target="http://www.suva.ch/86048.f"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0"/>
  <sheetViews>
    <sheetView tabSelected="1" zoomScaleNormal="100" workbookViewId="0">
      <selection activeCell="F3" sqref="F3"/>
    </sheetView>
  </sheetViews>
  <sheetFormatPr baseColWidth="10" defaultColWidth="11.88671875" defaultRowHeight="15" x14ac:dyDescent="0.2"/>
  <cols>
    <col min="1" max="2" width="11.88671875" customWidth="1"/>
    <col min="3" max="3" width="12.33203125" customWidth="1"/>
    <col min="4" max="4" width="11.44140625" customWidth="1"/>
    <col min="5" max="5" width="11.88671875" customWidth="1"/>
    <col min="6" max="6" width="12.6640625" customWidth="1"/>
  </cols>
  <sheetData>
    <row r="1" spans="1:12" ht="18" x14ac:dyDescent="0.2">
      <c r="A1" s="82" t="s">
        <v>24</v>
      </c>
      <c r="B1" s="82"/>
      <c r="C1" s="82"/>
      <c r="D1" s="82"/>
      <c r="E1" s="82"/>
      <c r="F1" s="82"/>
    </row>
    <row r="2" spans="1:12" x14ac:dyDescent="0.2">
      <c r="A2" t="s">
        <v>7</v>
      </c>
      <c r="B2" s="40">
        <v>1.22</v>
      </c>
      <c r="E2" t="s">
        <v>25</v>
      </c>
      <c r="F2" s="41">
        <v>45069</v>
      </c>
    </row>
    <row r="4" spans="1:12" ht="15" customHeight="1" x14ac:dyDescent="0.2">
      <c r="A4" s="79" t="s">
        <v>68</v>
      </c>
      <c r="B4" s="80"/>
      <c r="C4" s="80"/>
      <c r="D4" s="80"/>
      <c r="E4" s="80"/>
      <c r="F4" s="80"/>
      <c r="G4" s="45"/>
      <c r="H4" s="46"/>
      <c r="I4" s="46"/>
      <c r="J4" s="46"/>
      <c r="K4" s="46"/>
      <c r="L4" s="46"/>
    </row>
    <row r="5" spans="1:12" x14ac:dyDescent="0.2">
      <c r="A5" s="80"/>
      <c r="B5" s="80"/>
      <c r="C5" s="80"/>
      <c r="D5" s="80"/>
      <c r="E5" s="80"/>
      <c r="F5" s="80"/>
      <c r="G5" s="46"/>
      <c r="H5" s="46"/>
      <c r="I5" s="46"/>
      <c r="J5" s="46"/>
      <c r="K5" s="46"/>
      <c r="L5" s="46"/>
    </row>
    <row r="6" spans="1:12" x14ac:dyDescent="0.2">
      <c r="A6" s="80"/>
      <c r="B6" s="80"/>
      <c r="C6" s="80"/>
      <c r="D6" s="80"/>
      <c r="E6" s="80"/>
      <c r="F6" s="80"/>
      <c r="G6" s="46"/>
      <c r="H6" s="46"/>
      <c r="I6" s="46"/>
      <c r="J6" s="46"/>
      <c r="K6" s="46"/>
      <c r="L6" s="46"/>
    </row>
    <row r="7" spans="1:12" x14ac:dyDescent="0.2">
      <c r="A7" s="80"/>
      <c r="B7" s="80"/>
      <c r="C7" s="80"/>
      <c r="D7" s="80"/>
      <c r="E7" s="80"/>
      <c r="F7" s="80"/>
      <c r="G7" s="46"/>
      <c r="H7" s="46"/>
      <c r="I7" s="46"/>
      <c r="J7" s="46"/>
      <c r="K7" s="46"/>
      <c r="L7" s="46"/>
    </row>
    <row r="8" spans="1:12" x14ac:dyDescent="0.2">
      <c r="A8" s="80"/>
      <c r="B8" s="80"/>
      <c r="C8" s="80"/>
      <c r="D8" s="80"/>
      <c r="E8" s="80"/>
      <c r="F8" s="80"/>
      <c r="G8" s="46"/>
      <c r="H8" s="46"/>
      <c r="I8" s="46"/>
      <c r="J8" s="46"/>
      <c r="K8" s="46"/>
      <c r="L8" s="46"/>
    </row>
    <row r="9" spans="1:12" x14ac:dyDescent="0.2">
      <c r="A9" s="80"/>
      <c r="B9" s="80"/>
      <c r="C9" s="80"/>
      <c r="D9" s="80"/>
      <c r="E9" s="80"/>
      <c r="F9" s="80"/>
      <c r="G9" s="46"/>
      <c r="H9" s="46"/>
      <c r="I9" s="46"/>
      <c r="J9" s="46"/>
      <c r="K9" s="46"/>
      <c r="L9" s="46"/>
    </row>
    <row r="10" spans="1:12" x14ac:dyDescent="0.2">
      <c r="A10" s="80"/>
      <c r="B10" s="80"/>
      <c r="C10" s="80"/>
      <c r="D10" s="80"/>
      <c r="E10" s="80"/>
      <c r="F10" s="80"/>
      <c r="G10" s="46"/>
      <c r="H10" s="46"/>
      <c r="I10" s="46"/>
      <c r="J10" s="46"/>
      <c r="K10" s="46"/>
      <c r="L10" s="46"/>
    </row>
    <row r="11" spans="1:12" x14ac:dyDescent="0.2">
      <c r="A11" s="80"/>
      <c r="B11" s="80"/>
      <c r="C11" s="80"/>
      <c r="D11" s="80"/>
      <c r="E11" s="80"/>
      <c r="F11" s="80"/>
      <c r="G11" s="46"/>
      <c r="H11" s="46"/>
      <c r="I11" s="46"/>
      <c r="J11" s="46"/>
      <c r="K11" s="46"/>
      <c r="L11" s="46"/>
    </row>
    <row r="12" spans="1:12" x14ac:dyDescent="0.2">
      <c r="A12" s="80"/>
      <c r="B12" s="80"/>
      <c r="C12" s="80"/>
      <c r="D12" s="80"/>
      <c r="E12" s="80"/>
      <c r="F12" s="80"/>
      <c r="G12" s="46"/>
      <c r="H12" s="46"/>
      <c r="I12" s="46"/>
      <c r="J12" s="46"/>
      <c r="K12" s="46"/>
      <c r="L12" s="46"/>
    </row>
    <row r="13" spans="1:12" x14ac:dyDescent="0.2">
      <c r="A13" s="80"/>
      <c r="B13" s="80"/>
      <c r="C13" s="80"/>
      <c r="D13" s="80"/>
      <c r="E13" s="80"/>
      <c r="F13" s="80"/>
      <c r="G13" s="46"/>
      <c r="H13" s="46"/>
      <c r="I13" s="46"/>
      <c r="J13" s="46"/>
      <c r="K13" s="46"/>
      <c r="L13" s="46"/>
    </row>
    <row r="14" spans="1:12" x14ac:dyDescent="0.2">
      <c r="A14" s="80"/>
      <c r="B14" s="80"/>
      <c r="C14" s="80"/>
      <c r="D14" s="80"/>
      <c r="E14" s="80"/>
      <c r="F14" s="80"/>
      <c r="G14" s="46"/>
      <c r="H14" s="46"/>
      <c r="I14" s="46"/>
      <c r="J14" s="46"/>
      <c r="K14" s="46"/>
      <c r="L14" s="46"/>
    </row>
    <row r="15" spans="1:12" x14ac:dyDescent="0.2">
      <c r="A15" s="80"/>
      <c r="B15" s="80"/>
      <c r="C15" s="80"/>
      <c r="D15" s="80"/>
      <c r="E15" s="80"/>
      <c r="F15" s="80"/>
      <c r="G15" s="44"/>
      <c r="H15" s="44"/>
      <c r="I15" s="44"/>
      <c r="J15" s="44"/>
      <c r="K15" s="44"/>
      <c r="L15" s="44"/>
    </row>
    <row r="16" spans="1:12" x14ac:dyDescent="0.2">
      <c r="A16" s="80"/>
      <c r="B16" s="80"/>
      <c r="C16" s="80"/>
      <c r="D16" s="80"/>
      <c r="E16" s="80"/>
      <c r="F16" s="80"/>
      <c r="G16" s="44"/>
      <c r="H16" s="44"/>
      <c r="I16" s="44"/>
      <c r="J16" s="44"/>
      <c r="K16" s="44"/>
      <c r="L16" s="44"/>
    </row>
    <row r="17" spans="1:12" x14ac:dyDescent="0.2">
      <c r="A17" s="80"/>
      <c r="B17" s="80"/>
      <c r="C17" s="80"/>
      <c r="D17" s="80"/>
      <c r="E17" s="80"/>
      <c r="F17" s="80"/>
      <c r="G17" s="44"/>
      <c r="H17" s="44"/>
      <c r="I17" s="44"/>
      <c r="J17" s="44"/>
      <c r="K17" s="44"/>
      <c r="L17" s="44"/>
    </row>
    <row r="18" spans="1:12" x14ac:dyDescent="0.2">
      <c r="A18" s="80"/>
      <c r="B18" s="80"/>
      <c r="C18" s="80"/>
      <c r="D18" s="80"/>
      <c r="E18" s="80"/>
      <c r="F18" s="80"/>
      <c r="G18" s="44"/>
      <c r="H18" s="44"/>
      <c r="I18" s="44"/>
      <c r="J18" s="44"/>
      <c r="K18" s="44"/>
      <c r="L18" s="44"/>
    </row>
    <row r="19" spans="1:12" x14ac:dyDescent="0.2">
      <c r="A19" s="44"/>
      <c r="B19" s="44"/>
      <c r="C19" s="44"/>
      <c r="D19" s="44"/>
      <c r="E19" s="44"/>
      <c r="F19" s="44"/>
      <c r="G19" s="44"/>
      <c r="H19" s="44"/>
      <c r="I19" s="44"/>
      <c r="J19" s="44"/>
      <c r="K19" s="44"/>
      <c r="L19" s="44"/>
    </row>
    <row r="20" spans="1:12" x14ac:dyDescent="0.2">
      <c r="A20" s="44"/>
      <c r="B20" s="44"/>
      <c r="C20" s="44"/>
      <c r="D20" s="44"/>
      <c r="E20" s="44"/>
      <c r="F20" s="44"/>
      <c r="G20" s="44"/>
      <c r="H20" s="44"/>
      <c r="I20" s="44"/>
      <c r="J20" s="44"/>
      <c r="K20" s="44"/>
      <c r="L20" s="44"/>
    </row>
    <row r="21" spans="1:12" ht="15" customHeight="1" x14ac:dyDescent="0.2">
      <c r="A21" s="43" t="s">
        <v>26</v>
      </c>
    </row>
    <row r="22" spans="1:12" ht="15" customHeight="1" x14ac:dyDescent="0.2">
      <c r="A22" t="s">
        <v>28</v>
      </c>
      <c r="E22" s="81" t="s">
        <v>46</v>
      </c>
      <c r="F22" s="81"/>
    </row>
    <row r="23" spans="1:12" ht="15" customHeight="1" x14ac:dyDescent="0.2">
      <c r="A23" t="s">
        <v>27</v>
      </c>
      <c r="E23" s="81" t="s">
        <v>47</v>
      </c>
      <c r="F23" s="81"/>
    </row>
    <row r="24" spans="1:12" x14ac:dyDescent="0.2">
      <c r="E24" s="81"/>
      <c r="F24" s="81"/>
    </row>
    <row r="25" spans="1:12" x14ac:dyDescent="0.2">
      <c r="D25" s="42"/>
      <c r="E25" s="42"/>
    </row>
    <row r="26" spans="1:12" x14ac:dyDescent="0.2">
      <c r="D26" s="42"/>
      <c r="E26" s="42"/>
    </row>
    <row r="28" spans="1:12" x14ac:dyDescent="0.2">
      <c r="A28" t="s">
        <v>29</v>
      </c>
    </row>
    <row r="29" spans="1:12" x14ac:dyDescent="0.2">
      <c r="A29" t="s">
        <v>30</v>
      </c>
    </row>
    <row r="30" spans="1:12" x14ac:dyDescent="0.2">
      <c r="A30" s="39" t="s">
        <v>6</v>
      </c>
    </row>
  </sheetData>
  <mergeCells count="5">
    <mergeCell ref="A4:F18"/>
    <mergeCell ref="E24:F24"/>
    <mergeCell ref="A1:F1"/>
    <mergeCell ref="E22:F22"/>
    <mergeCell ref="E23:F23"/>
  </mergeCells>
  <phoneticPr fontId="3" type="noConversion"/>
  <hyperlinks>
    <hyperlink ref="A30" r:id="rId1" xr:uid="{00000000-0004-0000-0000-000000000000}"/>
    <hyperlink ref="E22" r:id="rId2" display="www.suva.ch/waswo/86048" xr:uid="{00000000-0004-0000-0000-000001000000}"/>
    <hyperlink ref="E23" r:id="rId3" display="www.suva.ch/waswo/66008" xr:uid="{00000000-0004-0000-0000-000002000000}"/>
    <hyperlink ref="E22:F22" r:id="rId4" display="www.suva.ch/86048.f" xr:uid="{00000000-0004-0000-0000-000003000000}"/>
    <hyperlink ref="E23:F23" r:id="rId5" display="www.suva.ch/66008.f" xr:uid="{00000000-0004-0000-0000-000004000000}"/>
  </hyperlinks>
  <pageMargins left="0.78740157480314965" right="0.70866141732283472" top="0.98425196850393704" bottom="0.98425196850393704" header="0.51181102362204722" footer="0.51181102362204722"/>
  <pageSetup paperSize="9" orientation="portrait" r:id="rId6"/>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O43"/>
  <sheetViews>
    <sheetView zoomScaleNormal="85" zoomScaleSheetLayoutView="70" workbookViewId="0">
      <selection activeCell="G11" sqref="G11"/>
    </sheetView>
  </sheetViews>
  <sheetFormatPr baseColWidth="10" defaultRowHeight="15" x14ac:dyDescent="0.2"/>
  <cols>
    <col min="1" max="1" width="41.6640625" style="2" customWidth="1"/>
    <col min="2" max="2" width="10.44140625" style="2" bestFit="1" customWidth="1"/>
    <col min="3" max="3" width="8.5546875" style="2" bestFit="1" customWidth="1"/>
    <col min="4" max="8" width="7.21875" style="2" customWidth="1"/>
    <col min="9" max="9" width="2.109375" style="2" customWidth="1"/>
    <col min="10" max="10" width="8.5546875" style="2" bestFit="1" customWidth="1"/>
    <col min="11" max="15" width="7" style="2" customWidth="1"/>
    <col min="16" max="17" width="6.109375" style="2" customWidth="1"/>
    <col min="18" max="16384" width="11.5546875" style="2"/>
  </cols>
  <sheetData>
    <row r="1" spans="1:15" s="32" customFormat="1" ht="30" customHeight="1" x14ac:dyDescent="0.2">
      <c r="A1" s="31" t="s">
        <v>12</v>
      </c>
    </row>
    <row r="2" spans="1:15" x14ac:dyDescent="0.2">
      <c r="A2" s="2" t="s">
        <v>13</v>
      </c>
      <c r="B2" s="85"/>
      <c r="C2" s="85"/>
      <c r="D2" s="85"/>
      <c r="E2" s="85"/>
      <c r="F2" s="85"/>
      <c r="G2" s="85"/>
      <c r="H2" s="85"/>
      <c r="N2" s="47" t="str">
        <f>Introduction!A2</f>
        <v>Version:</v>
      </c>
      <c r="O2" s="48">
        <f>Introduction!B2</f>
        <v>1.22</v>
      </c>
    </row>
    <row r="3" spans="1:15" x14ac:dyDescent="0.2">
      <c r="B3" s="86"/>
      <c r="C3" s="86"/>
      <c r="D3" s="86"/>
      <c r="E3" s="86"/>
      <c r="F3" s="86"/>
      <c r="G3" s="86"/>
      <c r="H3" s="86"/>
      <c r="N3" s="88">
        <f>Introduction!F2</f>
        <v>45069</v>
      </c>
      <c r="O3" s="88"/>
    </row>
    <row r="4" spans="1:15" x14ac:dyDescent="0.2">
      <c r="B4" s="87"/>
      <c r="C4" s="87"/>
      <c r="D4" s="87"/>
      <c r="E4" s="87"/>
      <c r="F4" s="87"/>
      <c r="G4" s="87"/>
      <c r="H4" s="87"/>
    </row>
    <row r="5" spans="1:15" x14ac:dyDescent="0.2">
      <c r="A5" s="2" t="s">
        <v>32</v>
      </c>
      <c r="B5" s="87"/>
      <c r="C5" s="87"/>
      <c r="D5" s="87"/>
      <c r="E5" s="87"/>
      <c r="F5" s="87"/>
      <c r="G5" s="87"/>
      <c r="H5" s="87"/>
    </row>
    <row r="6" spans="1:15" x14ac:dyDescent="0.2">
      <c r="A6" s="2" t="s">
        <v>14</v>
      </c>
      <c r="B6" s="86"/>
      <c r="C6" s="86"/>
      <c r="D6" s="86"/>
      <c r="E6" s="86"/>
      <c r="F6" s="86"/>
      <c r="G6" s="86"/>
      <c r="H6" s="86"/>
    </row>
    <row r="7" spans="1:15" x14ac:dyDescent="0.2">
      <c r="B7" s="86"/>
      <c r="C7" s="86"/>
      <c r="D7" s="86"/>
      <c r="E7" s="86"/>
      <c r="F7" s="86"/>
      <c r="G7" s="86"/>
      <c r="H7" s="86"/>
    </row>
    <row r="8" spans="1:15" x14ac:dyDescent="0.2">
      <c r="A8" s="1" t="s">
        <v>15</v>
      </c>
    </row>
    <row r="9" spans="1:15" s="21" customFormat="1" ht="15.75" customHeight="1" x14ac:dyDescent="0.2">
      <c r="A9" s="21" t="s">
        <v>31</v>
      </c>
      <c r="B9" s="22"/>
    </row>
    <row r="10" spans="1:15" x14ac:dyDescent="0.2">
      <c r="A10" s="2" t="s">
        <v>33</v>
      </c>
      <c r="B10" s="23"/>
    </row>
    <row r="11" spans="1:15" ht="15" customHeight="1" x14ac:dyDescent="0.2">
      <c r="A11" s="2" t="s">
        <v>16</v>
      </c>
      <c r="B11" s="24"/>
      <c r="D11" s="21" t="s">
        <v>36</v>
      </c>
      <c r="E11" s="21"/>
      <c r="F11" s="21"/>
      <c r="G11" s="38">
        <f>B9*B10*B11</f>
        <v>0</v>
      </c>
    </row>
    <row r="13" spans="1:15" ht="20.25" x14ac:dyDescent="0.35">
      <c r="A13" s="3"/>
      <c r="B13" s="3"/>
      <c r="C13" s="84" t="s">
        <v>35</v>
      </c>
      <c r="D13" s="84"/>
      <c r="E13" s="84"/>
      <c r="F13" s="84"/>
      <c r="G13" s="84"/>
      <c r="H13" s="84"/>
      <c r="J13" s="84" t="s">
        <v>37</v>
      </c>
      <c r="K13" s="84"/>
      <c r="L13" s="84"/>
      <c r="M13" s="84"/>
      <c r="N13" s="84"/>
      <c r="O13" s="84"/>
    </row>
    <row r="14" spans="1:15" ht="18.75" x14ac:dyDescent="0.25">
      <c r="A14" s="7" t="s">
        <v>34</v>
      </c>
      <c r="B14" s="7" t="s">
        <v>21</v>
      </c>
      <c r="C14" s="37" t="s">
        <v>0</v>
      </c>
      <c r="D14" s="37" t="s">
        <v>1</v>
      </c>
      <c r="E14" s="37" t="s">
        <v>2</v>
      </c>
      <c r="F14" s="37" t="s">
        <v>3</v>
      </c>
      <c r="G14" s="37" t="s">
        <v>4</v>
      </c>
      <c r="H14" s="37" t="s">
        <v>5</v>
      </c>
      <c r="I14" s="18"/>
      <c r="J14" s="20" t="s">
        <v>0</v>
      </c>
      <c r="K14" s="20" t="s">
        <v>1</v>
      </c>
      <c r="L14" s="20" t="s">
        <v>2</v>
      </c>
      <c r="M14" s="20" t="s">
        <v>3</v>
      </c>
      <c r="N14" s="20" t="s">
        <v>4</v>
      </c>
      <c r="O14" s="20" t="s">
        <v>5</v>
      </c>
    </row>
    <row r="15" spans="1:15" ht="15.75" x14ac:dyDescent="0.25">
      <c r="A15" s="8" t="s">
        <v>17</v>
      </c>
      <c r="B15" s="9">
        <f>B9*B10</f>
        <v>0</v>
      </c>
      <c r="C15" s="10"/>
      <c r="D15" s="10"/>
      <c r="E15" s="10"/>
      <c r="F15" s="10"/>
      <c r="G15" s="10"/>
      <c r="H15" s="10"/>
      <c r="J15" s="19"/>
      <c r="K15" s="19"/>
      <c r="L15" s="19"/>
      <c r="M15" s="19"/>
      <c r="N15" s="19"/>
      <c r="O15" s="19"/>
    </row>
    <row r="16" spans="1:15" x14ac:dyDescent="0.2">
      <c r="A16" s="25"/>
      <c r="B16" s="26"/>
      <c r="C16" s="4" t="str">
        <f>IF(ISTEXT($A16),VLOOKUP($A16,Material,2,FALSE),"")</f>
        <v/>
      </c>
      <c r="D16" s="4" t="str">
        <f>IF(ISTEXT($A16),VLOOKUP($A16,Material,3,FALSE),"")</f>
        <v/>
      </c>
      <c r="E16" s="4" t="str">
        <f>IF(ISTEXT($A16),VLOOKUP($A16,Material,4,FALSE),"")</f>
        <v/>
      </c>
      <c r="F16" s="4" t="str">
        <f>IF(ISTEXT($A16),VLOOKUP($A16,Material,5,FALSE),"")</f>
        <v/>
      </c>
      <c r="G16" s="4" t="str">
        <f>IF(ISTEXT($A16),VLOOKUP($A16,Material,6,FALSE),"")</f>
        <v/>
      </c>
      <c r="H16" s="4" t="str">
        <f>IF(ISTEXT($A16),VLOOKUP($A16,Material,7,FALSE),"")</f>
        <v/>
      </c>
      <c r="J16" s="19" t="str">
        <f t="shared" ref="J16:O19" si="0">IF(ISNUMBER(C16),$B16*C16,"")</f>
        <v/>
      </c>
      <c r="K16" s="19" t="str">
        <f t="shared" si="0"/>
        <v/>
      </c>
      <c r="L16" s="19" t="str">
        <f t="shared" si="0"/>
        <v/>
      </c>
      <c r="M16" s="19" t="str">
        <f t="shared" si="0"/>
        <v/>
      </c>
      <c r="N16" s="19" t="str">
        <f t="shared" si="0"/>
        <v/>
      </c>
      <c r="O16" s="19" t="str">
        <f t="shared" si="0"/>
        <v/>
      </c>
    </row>
    <row r="17" spans="1:15" x14ac:dyDescent="0.2">
      <c r="A17" s="25"/>
      <c r="B17" s="23"/>
      <c r="C17" s="4" t="str">
        <f>IF(ISTEXT($A17),VLOOKUP($A17,Material,2,FALSE),"")</f>
        <v/>
      </c>
      <c r="D17" s="4" t="str">
        <f>IF(ISTEXT($A17),VLOOKUP($A17,Material,3,FALSE),"")</f>
        <v/>
      </c>
      <c r="E17" s="4" t="str">
        <f>IF(ISTEXT($A17),VLOOKUP($A17,Material,4,FALSE),"")</f>
        <v/>
      </c>
      <c r="F17" s="4" t="str">
        <f>IF(ISTEXT($A17),VLOOKUP($A17,Material,5,FALSE),"")</f>
        <v/>
      </c>
      <c r="G17" s="4" t="str">
        <f>IF(ISTEXT($A17),VLOOKUP($A17,Material,6,FALSE),"")</f>
        <v/>
      </c>
      <c r="H17" s="4" t="str">
        <f>IF(ISTEXT($A17),VLOOKUP($A17,Material,7,FALSE),"")</f>
        <v/>
      </c>
      <c r="J17" s="19" t="str">
        <f t="shared" si="0"/>
        <v/>
      </c>
      <c r="K17" s="19" t="str">
        <f t="shared" si="0"/>
        <v/>
      </c>
      <c r="L17" s="19" t="str">
        <f t="shared" si="0"/>
        <v/>
      </c>
      <c r="M17" s="19" t="str">
        <f t="shared" si="0"/>
        <v/>
      </c>
      <c r="N17" s="19" t="str">
        <f t="shared" si="0"/>
        <v/>
      </c>
      <c r="O17" s="19" t="str">
        <f t="shared" si="0"/>
        <v/>
      </c>
    </row>
    <row r="18" spans="1:15" x14ac:dyDescent="0.2">
      <c r="A18" s="25"/>
      <c r="B18" s="23"/>
      <c r="C18" s="4" t="str">
        <f>IF(ISTEXT($A18),VLOOKUP($A18,Material,2,FALSE),"")</f>
        <v/>
      </c>
      <c r="D18" s="4" t="str">
        <f>IF(ISTEXT($A18),VLOOKUP($A18,Material,3,FALSE),"")</f>
        <v/>
      </c>
      <c r="E18" s="4" t="str">
        <f>IF(ISTEXT($A18),VLOOKUP($A18,Material,4,FALSE),"")</f>
        <v/>
      </c>
      <c r="F18" s="4" t="str">
        <f>IF(ISTEXT($A18),VLOOKUP($A18,Material,5,FALSE),"")</f>
        <v/>
      </c>
      <c r="G18" s="4" t="str">
        <f>IF(ISTEXT($A18),VLOOKUP($A18,Material,6,FALSE),"")</f>
        <v/>
      </c>
      <c r="H18" s="4" t="str">
        <f>IF(ISTEXT($A18),VLOOKUP($A18,Material,7,FALSE),"")</f>
        <v/>
      </c>
      <c r="J18" s="19" t="str">
        <f t="shared" si="0"/>
        <v/>
      </c>
      <c r="K18" s="19" t="str">
        <f t="shared" si="0"/>
        <v/>
      </c>
      <c r="L18" s="19" t="str">
        <f t="shared" si="0"/>
        <v/>
      </c>
      <c r="M18" s="19" t="str">
        <f t="shared" si="0"/>
        <v/>
      </c>
      <c r="N18" s="19" t="str">
        <f t="shared" si="0"/>
        <v/>
      </c>
      <c r="O18" s="19" t="str">
        <f t="shared" si="0"/>
        <v/>
      </c>
    </row>
    <row r="19" spans="1:15" x14ac:dyDescent="0.2">
      <c r="A19" s="25"/>
      <c r="B19" s="27"/>
      <c r="C19" s="4" t="str">
        <f>IF(ISTEXT($A19),VLOOKUP($A19,Material,2,FALSE),"")</f>
        <v/>
      </c>
      <c r="D19" s="4" t="str">
        <f>IF(ISTEXT($A19),VLOOKUP($A19,Material,3,FALSE),"")</f>
        <v/>
      </c>
      <c r="E19" s="4" t="str">
        <f>IF(ISTEXT($A19),VLOOKUP($A19,Material,4,FALSE),"")</f>
        <v/>
      </c>
      <c r="F19" s="4" t="str">
        <f>IF(ISTEXT($A19),VLOOKUP($A19,Material,5,FALSE),"")</f>
        <v/>
      </c>
      <c r="G19" s="4" t="str">
        <f>IF(ISTEXT($A19),VLOOKUP($A19,Material,6,FALSE),"")</f>
        <v/>
      </c>
      <c r="H19" s="4" t="str">
        <f>IF(ISTEXT($A19),VLOOKUP($A19,Material,7,FALSE),"")</f>
        <v/>
      </c>
      <c r="J19" s="19" t="str">
        <f t="shared" si="0"/>
        <v/>
      </c>
      <c r="K19" s="19" t="str">
        <f t="shared" si="0"/>
        <v/>
      </c>
      <c r="L19" s="19" t="str">
        <f t="shared" si="0"/>
        <v/>
      </c>
      <c r="M19" s="19" t="str">
        <f t="shared" si="0"/>
        <v/>
      </c>
      <c r="N19" s="19" t="str">
        <f t="shared" si="0"/>
        <v/>
      </c>
      <c r="O19" s="19" t="str">
        <f t="shared" si="0"/>
        <v/>
      </c>
    </row>
    <row r="20" spans="1:15" x14ac:dyDescent="0.2">
      <c r="A20" s="11" t="s">
        <v>38</v>
      </c>
      <c r="B20" s="12">
        <f>B15-SUM(B16:B19)</f>
        <v>0</v>
      </c>
      <c r="C20" s="4"/>
      <c r="D20" s="4"/>
      <c r="E20" s="4"/>
      <c r="F20" s="4"/>
      <c r="G20" s="4"/>
      <c r="H20" s="4"/>
      <c r="J20" s="19"/>
      <c r="K20" s="19"/>
      <c r="L20" s="19"/>
      <c r="M20" s="19"/>
      <c r="N20" s="19"/>
      <c r="O20" s="19"/>
    </row>
    <row r="21" spans="1:15" ht="15.75" x14ac:dyDescent="0.25">
      <c r="A21" s="8" t="s">
        <v>18</v>
      </c>
      <c r="B21" s="9">
        <f>2*B10*B11 + 2*B9*B11</f>
        <v>0</v>
      </c>
      <c r="C21" s="4"/>
      <c r="D21" s="4"/>
      <c r="E21" s="4"/>
      <c r="F21" s="4"/>
      <c r="G21" s="4"/>
      <c r="H21" s="4"/>
      <c r="J21" s="19"/>
      <c r="K21" s="19"/>
      <c r="L21" s="19"/>
      <c r="M21" s="19"/>
      <c r="N21" s="19"/>
      <c r="O21" s="19"/>
    </row>
    <row r="22" spans="1:15" x14ac:dyDescent="0.2">
      <c r="A22" s="25"/>
      <c r="B22" s="28"/>
      <c r="C22" s="4" t="str">
        <f>IF(ISTEXT($A22),VLOOKUP($A22,Material,2,FALSE),"")</f>
        <v/>
      </c>
      <c r="D22" s="4" t="str">
        <f>IF(ISTEXT($A22),VLOOKUP($A22,Material,3,FALSE),"")</f>
        <v/>
      </c>
      <c r="E22" s="4" t="str">
        <f>IF(ISTEXT($A22),VLOOKUP($A22,Material,4,FALSE),"")</f>
        <v/>
      </c>
      <c r="F22" s="4" t="str">
        <f>IF(ISTEXT($A22),VLOOKUP($A22,Material,5,FALSE),"")</f>
        <v/>
      </c>
      <c r="G22" s="4" t="str">
        <f>IF(ISTEXT($A22),VLOOKUP($A22,Material,6,FALSE),"")</f>
        <v/>
      </c>
      <c r="H22" s="4" t="str">
        <f>IF(ISTEXT($A22),VLOOKUP($A22,Material,7,FALSE),"")</f>
        <v/>
      </c>
      <c r="J22" s="19" t="str">
        <f t="shared" ref="J22:O25" si="1">IF(ISNUMBER(C22),$B22*C22,"")</f>
        <v/>
      </c>
      <c r="K22" s="19" t="str">
        <f t="shared" si="1"/>
        <v/>
      </c>
      <c r="L22" s="19" t="str">
        <f t="shared" si="1"/>
        <v/>
      </c>
      <c r="M22" s="19" t="str">
        <f t="shared" si="1"/>
        <v/>
      </c>
      <c r="N22" s="19" t="str">
        <f t="shared" si="1"/>
        <v/>
      </c>
      <c r="O22" s="19" t="str">
        <f t="shared" si="1"/>
        <v/>
      </c>
    </row>
    <row r="23" spans="1:15" x14ac:dyDescent="0.2">
      <c r="A23" s="25"/>
      <c r="B23" s="29"/>
      <c r="C23" s="4" t="str">
        <f>IF(ISTEXT($A23),VLOOKUP($A23,Material,2,FALSE),"")</f>
        <v/>
      </c>
      <c r="D23" s="4" t="str">
        <f>IF(ISTEXT($A23),VLOOKUP($A23,Material,3,FALSE),"")</f>
        <v/>
      </c>
      <c r="E23" s="4" t="str">
        <f>IF(ISTEXT($A23),VLOOKUP($A23,Material,4,FALSE),"")</f>
        <v/>
      </c>
      <c r="F23" s="4" t="str">
        <f>IF(ISTEXT($A23),VLOOKUP($A23,Material,5,FALSE),"")</f>
        <v/>
      </c>
      <c r="G23" s="4" t="str">
        <f>IF(ISTEXT($A23),VLOOKUP($A23,Material,6,FALSE),"")</f>
        <v/>
      </c>
      <c r="H23" s="4" t="str">
        <f>IF(ISTEXT($A23),VLOOKUP($A23,Material,7,FALSE),"")</f>
        <v/>
      </c>
      <c r="J23" s="19" t="str">
        <f t="shared" si="1"/>
        <v/>
      </c>
      <c r="K23" s="19" t="str">
        <f t="shared" si="1"/>
        <v/>
      </c>
      <c r="L23" s="19" t="str">
        <f t="shared" si="1"/>
        <v/>
      </c>
      <c r="M23" s="19" t="str">
        <f t="shared" si="1"/>
        <v/>
      </c>
      <c r="N23" s="19" t="str">
        <f t="shared" si="1"/>
        <v/>
      </c>
      <c r="O23" s="19" t="str">
        <f t="shared" si="1"/>
        <v/>
      </c>
    </row>
    <row r="24" spans="1:15" x14ac:dyDescent="0.2">
      <c r="A24" s="25"/>
      <c r="B24" s="29"/>
      <c r="C24" s="4" t="str">
        <f>IF(ISTEXT($A24),VLOOKUP($A24,Material,2,FALSE),"")</f>
        <v/>
      </c>
      <c r="D24" s="4" t="str">
        <f>IF(ISTEXT($A24),VLOOKUP($A24,Material,3,FALSE),"")</f>
        <v/>
      </c>
      <c r="E24" s="4" t="str">
        <f>IF(ISTEXT($A24),VLOOKUP($A24,Material,4,FALSE),"")</f>
        <v/>
      </c>
      <c r="F24" s="4" t="str">
        <f>IF(ISTEXT($A24),VLOOKUP($A24,Material,5,FALSE),"")</f>
        <v/>
      </c>
      <c r="G24" s="4" t="str">
        <f>IF(ISTEXT($A24),VLOOKUP($A24,Material,6,FALSE),"")</f>
        <v/>
      </c>
      <c r="H24" s="4" t="str">
        <f>IF(ISTEXT($A24),VLOOKUP($A24,Material,7,FALSE),"")</f>
        <v/>
      </c>
      <c r="J24" s="19" t="str">
        <f t="shared" si="1"/>
        <v/>
      </c>
      <c r="K24" s="19" t="str">
        <f t="shared" si="1"/>
        <v/>
      </c>
      <c r="L24" s="19" t="str">
        <f t="shared" si="1"/>
        <v/>
      </c>
      <c r="M24" s="19" t="str">
        <f t="shared" si="1"/>
        <v/>
      </c>
      <c r="N24" s="19" t="str">
        <f t="shared" si="1"/>
        <v/>
      </c>
      <c r="O24" s="19" t="str">
        <f t="shared" si="1"/>
        <v/>
      </c>
    </row>
    <row r="25" spans="1:15" x14ac:dyDescent="0.2">
      <c r="A25" s="25"/>
      <c r="B25" s="30"/>
      <c r="C25" s="4" t="str">
        <f>IF(ISTEXT($A25),VLOOKUP($A25,Material,2,FALSE),"")</f>
        <v/>
      </c>
      <c r="D25" s="4" t="str">
        <f>IF(ISTEXT($A25),VLOOKUP($A25,Material,3,FALSE),"")</f>
        <v/>
      </c>
      <c r="E25" s="4" t="str">
        <f>IF(ISTEXT($A25),VLOOKUP($A25,Material,4,FALSE),"")</f>
        <v/>
      </c>
      <c r="F25" s="4" t="str">
        <f>IF(ISTEXT($A25),VLOOKUP($A25,Material,5,FALSE),"")</f>
        <v/>
      </c>
      <c r="G25" s="4" t="str">
        <f>IF(ISTEXT($A25),VLOOKUP($A25,Material,6,FALSE),"")</f>
        <v/>
      </c>
      <c r="H25" s="4" t="str">
        <f>IF(ISTEXT($A25),VLOOKUP($A25,Material,7,FALSE),"")</f>
        <v/>
      </c>
      <c r="J25" s="19" t="str">
        <f t="shared" si="1"/>
        <v/>
      </c>
      <c r="K25" s="19" t="str">
        <f t="shared" si="1"/>
        <v/>
      </c>
      <c r="L25" s="19" t="str">
        <f t="shared" si="1"/>
        <v/>
      </c>
      <c r="M25" s="19" t="str">
        <f t="shared" si="1"/>
        <v/>
      </c>
      <c r="N25" s="19" t="str">
        <f t="shared" si="1"/>
        <v/>
      </c>
      <c r="O25" s="19" t="str">
        <f t="shared" si="1"/>
        <v/>
      </c>
    </row>
    <row r="26" spans="1:15" x14ac:dyDescent="0.2">
      <c r="A26" s="11" t="s">
        <v>38</v>
      </c>
      <c r="B26" s="12">
        <f>B21-SUM(B22:B25)</f>
        <v>0</v>
      </c>
      <c r="C26" s="4"/>
      <c r="D26" s="4"/>
      <c r="E26"/>
      <c r="F26" s="4"/>
      <c r="G26" s="4"/>
      <c r="H26" s="4"/>
      <c r="J26" s="19"/>
      <c r="K26" s="19"/>
      <c r="L26" s="19"/>
      <c r="M26" s="19"/>
      <c r="N26" s="19"/>
      <c r="O26" s="19"/>
    </row>
    <row r="27" spans="1:15" ht="15.75" x14ac:dyDescent="0.25">
      <c r="A27" s="8" t="s">
        <v>19</v>
      </c>
      <c r="B27" s="9">
        <f>B10*B9</f>
        <v>0</v>
      </c>
      <c r="C27" s="4"/>
      <c r="D27" s="4"/>
      <c r="E27" s="4"/>
      <c r="F27" s="4"/>
      <c r="G27" s="4"/>
      <c r="H27" s="4"/>
      <c r="J27" s="19"/>
      <c r="K27" s="19"/>
      <c r="L27" s="19"/>
      <c r="M27" s="19"/>
      <c r="N27" s="19"/>
      <c r="O27" s="19"/>
    </row>
    <row r="28" spans="1:15" x14ac:dyDescent="0.2">
      <c r="A28" s="25"/>
      <c r="B28" s="28"/>
      <c r="C28" s="4" t="str">
        <f>IF(ISTEXT($A28),VLOOKUP($A28,Material,2,FALSE),"")</f>
        <v/>
      </c>
      <c r="D28" s="4" t="str">
        <f>IF(ISTEXT($A28),VLOOKUP($A28,Material,3,FALSE),"")</f>
        <v/>
      </c>
      <c r="E28" s="4" t="str">
        <f>IF(ISTEXT($A28),VLOOKUP($A28,Material,4,FALSE),"")</f>
        <v/>
      </c>
      <c r="F28" s="4" t="str">
        <f>IF(ISTEXT($A28),VLOOKUP($A28,Material,5,FALSE),"")</f>
        <v/>
      </c>
      <c r="G28" s="4" t="str">
        <f>IF(ISTEXT($A28),VLOOKUP($A28,Material,6,FALSE),"")</f>
        <v/>
      </c>
      <c r="H28" s="4" t="str">
        <f>IF(ISTEXT($A28),VLOOKUP($A28,Material,7,FALSE),"")</f>
        <v/>
      </c>
      <c r="J28" s="19" t="str">
        <f t="shared" ref="J28:O31" si="2">IF(ISNUMBER(C28),$B28*C28,"")</f>
        <v/>
      </c>
      <c r="K28" s="19" t="str">
        <f t="shared" si="2"/>
        <v/>
      </c>
      <c r="L28" s="19" t="str">
        <f t="shared" si="2"/>
        <v/>
      </c>
      <c r="M28" s="19" t="str">
        <f t="shared" si="2"/>
        <v/>
      </c>
      <c r="N28" s="19" t="str">
        <f t="shared" si="2"/>
        <v/>
      </c>
      <c r="O28" s="19" t="str">
        <f t="shared" si="2"/>
        <v/>
      </c>
    </row>
    <row r="29" spans="1:15" x14ac:dyDescent="0.2">
      <c r="A29" s="25"/>
      <c r="B29" s="29"/>
      <c r="C29" s="4" t="str">
        <f>IF(ISTEXT($A29),VLOOKUP($A29,Material,2,FALSE),"")</f>
        <v/>
      </c>
      <c r="D29" s="4" t="str">
        <f>IF(ISTEXT($A29),VLOOKUP($A29,Material,3,FALSE),"")</f>
        <v/>
      </c>
      <c r="E29" s="4" t="str">
        <f>IF(ISTEXT($A29),VLOOKUP($A29,Material,4,FALSE),"")</f>
        <v/>
      </c>
      <c r="F29" s="4" t="str">
        <f>IF(ISTEXT($A29),VLOOKUP($A29,Material,5,FALSE),"")</f>
        <v/>
      </c>
      <c r="G29" s="4" t="str">
        <f>IF(ISTEXT($A29),VLOOKUP($A29,Material,6,FALSE),"")</f>
        <v/>
      </c>
      <c r="H29" s="4" t="str">
        <f>IF(ISTEXT($A29),VLOOKUP($A29,Material,7,FALSE),"")</f>
        <v/>
      </c>
      <c r="J29" s="19" t="str">
        <f t="shared" si="2"/>
        <v/>
      </c>
      <c r="K29" s="19" t="str">
        <f t="shared" si="2"/>
        <v/>
      </c>
      <c r="L29" s="19" t="str">
        <f t="shared" si="2"/>
        <v/>
      </c>
      <c r="M29" s="19" t="str">
        <f t="shared" si="2"/>
        <v/>
      </c>
      <c r="N29" s="19" t="str">
        <f t="shared" si="2"/>
        <v/>
      </c>
      <c r="O29" s="19" t="str">
        <f t="shared" si="2"/>
        <v/>
      </c>
    </row>
    <row r="30" spans="1:15" x14ac:dyDescent="0.2">
      <c r="A30" s="25"/>
      <c r="B30" s="29"/>
      <c r="C30" s="4" t="str">
        <f>IF(ISTEXT($A30),VLOOKUP($A30,Material,2,FALSE),"")</f>
        <v/>
      </c>
      <c r="D30" s="4" t="str">
        <f>IF(ISTEXT($A30),VLOOKUP($A30,Material,3,FALSE),"")</f>
        <v/>
      </c>
      <c r="E30" s="4" t="str">
        <f>IF(ISTEXT($A30),VLOOKUP($A30,Material,4,FALSE),"")</f>
        <v/>
      </c>
      <c r="F30" s="4" t="str">
        <f>IF(ISTEXT($A30),VLOOKUP($A30,Material,5,FALSE),"")</f>
        <v/>
      </c>
      <c r="G30" s="4" t="str">
        <f>IF(ISTEXT($A30),VLOOKUP($A30,Material,6,FALSE),"")</f>
        <v/>
      </c>
      <c r="H30" s="4" t="str">
        <f>IF(ISTEXT($A30),VLOOKUP($A30,Material,7,FALSE),"")</f>
        <v/>
      </c>
      <c r="J30" s="19" t="str">
        <f t="shared" si="2"/>
        <v/>
      </c>
      <c r="K30" s="19" t="str">
        <f t="shared" si="2"/>
        <v/>
      </c>
      <c r="L30" s="19" t="str">
        <f t="shared" si="2"/>
        <v/>
      </c>
      <c r="M30" s="19" t="str">
        <f t="shared" si="2"/>
        <v/>
      </c>
      <c r="N30" s="19" t="str">
        <f t="shared" si="2"/>
        <v/>
      </c>
      <c r="O30" s="19" t="str">
        <f t="shared" si="2"/>
        <v/>
      </c>
    </row>
    <row r="31" spans="1:15" x14ac:dyDescent="0.2">
      <c r="A31" s="25"/>
      <c r="B31" s="30"/>
      <c r="C31" s="4" t="str">
        <f>IF(ISTEXT($A31),VLOOKUP($A31,Material,2,FALSE),"")</f>
        <v/>
      </c>
      <c r="D31" s="4" t="str">
        <f>IF(ISTEXT($A31),VLOOKUP($A31,Material,3,FALSE),"")</f>
        <v/>
      </c>
      <c r="E31" s="4" t="str">
        <f>IF(ISTEXT($A31),VLOOKUP($A31,Material,4,FALSE),"")</f>
        <v/>
      </c>
      <c r="F31" s="4" t="str">
        <f>IF(ISTEXT($A31),VLOOKUP($A31,Material,5,FALSE),"")</f>
        <v/>
      </c>
      <c r="G31" s="4" t="str">
        <f>IF(ISTEXT($A31),VLOOKUP($A31,Material,6,FALSE),"")</f>
        <v/>
      </c>
      <c r="H31" s="4" t="str">
        <f>IF(ISTEXT($A31),VLOOKUP($A31,Material,7,FALSE),"")</f>
        <v/>
      </c>
      <c r="J31" s="19" t="str">
        <f t="shared" si="2"/>
        <v/>
      </c>
      <c r="K31" s="19" t="str">
        <f t="shared" si="2"/>
        <v/>
      </c>
      <c r="L31" s="19" t="str">
        <f t="shared" si="2"/>
        <v/>
      </c>
      <c r="M31" s="19" t="str">
        <f t="shared" si="2"/>
        <v/>
      </c>
      <c r="N31" s="19" t="str">
        <f t="shared" si="2"/>
        <v/>
      </c>
      <c r="O31" s="19" t="str">
        <f t="shared" si="2"/>
        <v/>
      </c>
    </row>
    <row r="32" spans="1:15" x14ac:dyDescent="0.2">
      <c r="A32" s="11" t="s">
        <v>38</v>
      </c>
      <c r="B32" s="12">
        <f>B27-SUM(B28:B31)</f>
        <v>0</v>
      </c>
      <c r="C32" s="14"/>
      <c r="D32" s="14"/>
      <c r="E32" s="14"/>
      <c r="F32" s="14"/>
      <c r="G32" s="14"/>
      <c r="H32" s="14"/>
      <c r="I32" s="14"/>
      <c r="J32" s="18"/>
      <c r="K32" s="18"/>
      <c r="L32" s="18"/>
      <c r="M32" s="18"/>
      <c r="N32" s="18"/>
      <c r="O32" s="18"/>
    </row>
    <row r="33" spans="1:15" ht="20.25" x14ac:dyDescent="0.35">
      <c r="A33" s="13" t="s">
        <v>20</v>
      </c>
      <c r="B33" s="9">
        <f>2*(B9*B10+B10*B11+B9*B11)</f>
        <v>0</v>
      </c>
      <c r="C33" s="9"/>
      <c r="D33" s="9"/>
      <c r="E33" s="9"/>
      <c r="F33" s="9"/>
      <c r="G33" s="9"/>
      <c r="H33" s="9"/>
      <c r="J33" s="1"/>
      <c r="K33" s="1"/>
      <c r="L33" s="1"/>
      <c r="M33" s="1"/>
      <c r="N33" s="1"/>
      <c r="O33" s="1"/>
    </row>
    <row r="34" spans="1:15" ht="20.25" x14ac:dyDescent="0.35">
      <c r="A34" s="2" t="s">
        <v>39</v>
      </c>
      <c r="J34" s="16">
        <f t="shared" ref="J34:O34" si="3">SUM(J16:J31)</f>
        <v>0</v>
      </c>
      <c r="K34" s="16">
        <f t="shared" si="3"/>
        <v>0</v>
      </c>
      <c r="L34" s="16">
        <f t="shared" si="3"/>
        <v>0</v>
      </c>
      <c r="M34" s="16">
        <f t="shared" si="3"/>
        <v>0</v>
      </c>
      <c r="N34" s="16">
        <f t="shared" si="3"/>
        <v>0</v>
      </c>
      <c r="O34" s="16">
        <f t="shared" si="3"/>
        <v>0</v>
      </c>
    </row>
    <row r="35" spans="1:15" customFormat="1" ht="18" x14ac:dyDescent="0.2">
      <c r="A35" s="75" t="s">
        <v>67</v>
      </c>
      <c r="B35" s="76"/>
      <c r="J35" s="77"/>
      <c r="K35" s="78" t="str">
        <f>IF(G11&gt;0,K34/G11,"")</f>
        <v/>
      </c>
      <c r="L35" s="78" t="str">
        <f>IF(G11&gt;0,L34/G11,"")</f>
        <v/>
      </c>
      <c r="M35" s="78" t="str">
        <f>IF(G11&gt;0,M34/G11,"")</f>
        <v/>
      </c>
      <c r="N35" s="78" t="str">
        <f>IF(G11&gt;0,N34/G11,"")</f>
        <v/>
      </c>
      <c r="O35" s="77"/>
    </row>
    <row r="36" spans="1:15" s="14" customFormat="1" ht="19.5" x14ac:dyDescent="0.35">
      <c r="A36" s="14" t="s">
        <v>22</v>
      </c>
      <c r="C36" s="17" t="str">
        <f t="shared" ref="C36:H36" si="4">IF(J34&lt;&gt;0,J34/$B$33,"-")</f>
        <v>-</v>
      </c>
      <c r="D36" s="17" t="str">
        <f t="shared" si="4"/>
        <v>-</v>
      </c>
      <c r="E36" s="17" t="str">
        <f t="shared" si="4"/>
        <v>-</v>
      </c>
      <c r="F36" s="17" t="str">
        <f t="shared" si="4"/>
        <v>-</v>
      </c>
      <c r="G36" s="17" t="str">
        <f t="shared" si="4"/>
        <v>-</v>
      </c>
      <c r="H36" s="17" t="str">
        <f t="shared" si="4"/>
        <v>-</v>
      </c>
      <c r="J36" s="18"/>
      <c r="K36" s="18"/>
      <c r="L36" s="18"/>
      <c r="M36" s="18"/>
      <c r="N36" s="18"/>
      <c r="O36" s="18"/>
    </row>
    <row r="37" spans="1:15" ht="19.5" x14ac:dyDescent="0.35">
      <c r="A37" s="5" t="s">
        <v>23</v>
      </c>
      <c r="B37" s="2">
        <v>0.25</v>
      </c>
      <c r="C37" s="6"/>
      <c r="D37" s="6"/>
      <c r="E37" s="6"/>
      <c r="F37" s="6"/>
      <c r="G37" s="6"/>
      <c r="H37" s="6"/>
      <c r="J37" s="1"/>
      <c r="K37" s="1"/>
      <c r="L37" s="1"/>
      <c r="M37" s="1"/>
      <c r="N37" s="1"/>
      <c r="O37" s="1"/>
    </row>
    <row r="38" spans="1:15" ht="18.75" x14ac:dyDescent="0.35">
      <c r="A38" s="33" t="s">
        <v>42</v>
      </c>
      <c r="B38" s="36" t="str">
        <f>IF(COUNT(C36:H36)&gt;0,ROUND(AVERAGE(C36:H36),2),"-")</f>
        <v>-</v>
      </c>
      <c r="C38" s="5"/>
      <c r="D38" s="33" t="s">
        <v>40</v>
      </c>
      <c r="E38" s="34"/>
      <c r="F38" s="34"/>
      <c r="G38" s="35"/>
      <c r="H38" s="35"/>
      <c r="I38" s="33" t="str">
        <f>IF(ISNUMBER(B38),IF(B38&gt;=B37,"Erfüllt","Nicht erfüllt"),"")</f>
        <v/>
      </c>
      <c r="J38" s="35"/>
      <c r="K38" s="35"/>
    </row>
    <row r="39" spans="1:15" x14ac:dyDescent="0.2">
      <c r="D39" s="2" t="s">
        <v>69</v>
      </c>
    </row>
    <row r="42" spans="1:15" x14ac:dyDescent="0.2">
      <c r="A42" s="15" t="s">
        <v>41</v>
      </c>
      <c r="B42" s="83"/>
      <c r="C42" s="83"/>
      <c r="D42" s="83"/>
      <c r="E42" s="83"/>
      <c r="F42" s="83"/>
      <c r="G42" s="83"/>
      <c r="H42" s="83"/>
    </row>
    <row r="43" spans="1:15" x14ac:dyDescent="0.2">
      <c r="A43" s="2" t="str">
        <f>""</f>
        <v/>
      </c>
    </row>
  </sheetData>
  <sheetProtection sheet="1" objects="1" scenarios="1"/>
  <mergeCells count="10">
    <mergeCell ref="B42:H42"/>
    <mergeCell ref="J13:O13"/>
    <mergeCell ref="C13:H13"/>
    <mergeCell ref="B2:H2"/>
    <mergeCell ref="B3:H3"/>
    <mergeCell ref="B4:H4"/>
    <mergeCell ref="B5:H5"/>
    <mergeCell ref="B6:H6"/>
    <mergeCell ref="B7:H7"/>
    <mergeCell ref="N3:O3"/>
  </mergeCells>
  <phoneticPr fontId="3" type="noConversion"/>
  <conditionalFormatting sqref="B26 B20 B32">
    <cfRule type="cellIs" dxfId="13" priority="1" stopIfTrue="1" operator="lessThan">
      <formula>0</formula>
    </cfRule>
  </conditionalFormatting>
  <dataValidations count="1">
    <dataValidation type="list" allowBlank="1" showInputMessage="1" showErrorMessage="1" sqref="A16:A19 A22:A25 A28:A31" xr:uid="{00000000-0002-0000-0100-000000000000}">
      <formula1>OFFSET(Material,1,0,ROWS(Material)-1,1)</formula1>
    </dataValidation>
  </dataValidations>
  <pageMargins left="0.74803149606299213" right="0.74803149606299213" top="0.5" bottom="0.59055118110236227" header="0.3" footer="0.39370078740157483"/>
  <pageSetup paperSize="9" scale="76" orientation="landscape" r:id="rId1"/>
  <headerFooter alignWithMargins="0">
    <oddFooter>&amp;R&amp;"Arial,Kursiv"&amp;10&amp;Z&amp;F</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pageSetUpPr fitToPage="1"/>
  </sheetPr>
  <dimension ref="A1:Q32"/>
  <sheetViews>
    <sheetView zoomScaleNormal="100" workbookViewId="0">
      <pane xSplit="1" ySplit="1" topLeftCell="B2" activePane="bottomRight" state="frozen"/>
      <selection pane="topRight"/>
      <selection pane="bottomLeft"/>
      <selection pane="bottomRight" activeCell="J18" sqref="J18"/>
    </sheetView>
  </sheetViews>
  <sheetFormatPr baseColWidth="10" defaultColWidth="5.21875" defaultRowHeight="15" x14ac:dyDescent="0.2"/>
  <cols>
    <col min="1" max="1" width="4" style="52" customWidth="1"/>
    <col min="2" max="2" width="57.77734375" style="52" bestFit="1" customWidth="1"/>
    <col min="3" max="8" width="6.77734375" style="52" customWidth="1"/>
    <col min="9" max="16384" width="5.21875" style="52"/>
  </cols>
  <sheetData>
    <row r="1" spans="1:17" ht="15" customHeight="1" x14ac:dyDescent="0.35">
      <c r="A1" s="60" t="s">
        <v>54</v>
      </c>
      <c r="B1" s="67" t="s">
        <v>70</v>
      </c>
      <c r="C1" s="51" t="s">
        <v>0</v>
      </c>
      <c r="D1" s="51" t="s">
        <v>1</v>
      </c>
      <c r="E1" s="51" t="s">
        <v>2</v>
      </c>
      <c r="F1" s="51" t="s">
        <v>3</v>
      </c>
      <c r="G1" s="51" t="s">
        <v>4</v>
      </c>
      <c r="H1" s="53" t="s">
        <v>5</v>
      </c>
      <c r="J1" s="54" t="s">
        <v>45</v>
      </c>
    </row>
    <row r="2" spans="1:17" ht="15" customHeight="1" x14ac:dyDescent="0.2">
      <c r="A2" s="61">
        <v>1</v>
      </c>
      <c r="B2" s="66" t="s">
        <v>55</v>
      </c>
      <c r="C2" s="56">
        <v>0.25</v>
      </c>
      <c r="D2" s="56">
        <v>0.5</v>
      </c>
      <c r="E2" s="56">
        <v>0.75</v>
      </c>
      <c r="F2" s="56">
        <v>0.9</v>
      </c>
      <c r="G2" s="56">
        <v>0.95</v>
      </c>
      <c r="H2" s="57">
        <v>0.95</v>
      </c>
    </row>
    <row r="3" spans="1:17" ht="15" customHeight="1" x14ac:dyDescent="0.2">
      <c r="A3" s="62">
        <v>2</v>
      </c>
      <c r="B3" s="66" t="s">
        <v>56</v>
      </c>
      <c r="C3" s="56">
        <v>0.2</v>
      </c>
      <c r="D3" s="56">
        <v>0.4</v>
      </c>
      <c r="E3" s="56">
        <v>0.7</v>
      </c>
      <c r="F3" s="56">
        <v>0.8</v>
      </c>
      <c r="G3" s="56">
        <v>0.85</v>
      </c>
      <c r="H3" s="57">
        <v>0.8</v>
      </c>
      <c r="J3" s="89" t="s">
        <v>76</v>
      </c>
      <c r="K3" s="89"/>
      <c r="L3" s="89"/>
      <c r="M3" s="89"/>
      <c r="N3" s="89"/>
      <c r="O3" s="89"/>
      <c r="P3" s="89"/>
      <c r="Q3" s="89"/>
    </row>
    <row r="4" spans="1:17" ht="15" customHeight="1" x14ac:dyDescent="0.2">
      <c r="A4" s="62">
        <v>3</v>
      </c>
      <c r="B4" s="66" t="s">
        <v>57</v>
      </c>
      <c r="C4" s="56">
        <v>0.2</v>
      </c>
      <c r="D4" s="56">
        <v>0.35</v>
      </c>
      <c r="E4" s="56">
        <v>0.65</v>
      </c>
      <c r="F4" s="56">
        <v>0.7</v>
      </c>
      <c r="G4" s="56">
        <v>0.75</v>
      </c>
      <c r="H4" s="57">
        <v>0.75</v>
      </c>
      <c r="J4" s="89"/>
      <c r="K4" s="89"/>
      <c r="L4" s="89"/>
      <c r="M4" s="89"/>
      <c r="N4" s="89"/>
      <c r="O4" s="89"/>
      <c r="P4" s="89"/>
      <c r="Q4" s="89"/>
    </row>
    <row r="5" spans="1:17" ht="15" customHeight="1" x14ac:dyDescent="0.2">
      <c r="A5" s="63">
        <v>4</v>
      </c>
      <c r="B5" s="65" t="s">
        <v>8</v>
      </c>
      <c r="C5" s="56">
        <v>0.02</v>
      </c>
      <c r="D5" s="56">
        <v>0.03</v>
      </c>
      <c r="E5" s="56">
        <v>0.03</v>
      </c>
      <c r="F5" s="56">
        <v>0.04</v>
      </c>
      <c r="G5" s="56">
        <v>0.05</v>
      </c>
      <c r="H5" s="57">
        <v>0.05</v>
      </c>
      <c r="J5" s="89"/>
      <c r="K5" s="89"/>
      <c r="L5" s="89"/>
      <c r="M5" s="89"/>
      <c r="N5" s="89"/>
      <c r="O5" s="89"/>
      <c r="P5" s="89"/>
      <c r="Q5" s="89"/>
    </row>
    <row r="6" spans="1:17" ht="15" customHeight="1" x14ac:dyDescent="0.2">
      <c r="A6" s="62">
        <v>5</v>
      </c>
      <c r="B6" s="65" t="s">
        <v>49</v>
      </c>
      <c r="C6" s="56">
        <v>0.16</v>
      </c>
      <c r="D6" s="56">
        <v>0.13</v>
      </c>
      <c r="E6" s="56">
        <v>0.15</v>
      </c>
      <c r="F6" s="56">
        <v>0.11</v>
      </c>
      <c r="G6" s="56">
        <v>0.13</v>
      </c>
      <c r="H6" s="57">
        <v>0.14000000000000001</v>
      </c>
      <c r="J6" s="89"/>
      <c r="K6" s="89"/>
      <c r="L6" s="89"/>
      <c r="M6" s="89"/>
      <c r="N6" s="89"/>
      <c r="O6" s="89"/>
      <c r="P6" s="89"/>
      <c r="Q6" s="89"/>
    </row>
    <row r="7" spans="1:17" ht="15" customHeight="1" x14ac:dyDescent="0.2">
      <c r="A7" s="63">
        <v>6</v>
      </c>
      <c r="B7" s="68" t="s">
        <v>11</v>
      </c>
      <c r="C7" s="70">
        <v>0.03</v>
      </c>
      <c r="D7" s="70">
        <v>0.03</v>
      </c>
      <c r="E7" s="70">
        <v>0.02</v>
      </c>
      <c r="F7" s="70">
        <v>0.04</v>
      </c>
      <c r="G7" s="70">
        <v>0.05</v>
      </c>
      <c r="H7" s="72">
        <v>0.08</v>
      </c>
      <c r="J7" s="89"/>
      <c r="K7" s="89"/>
      <c r="L7" s="89"/>
      <c r="M7" s="89"/>
      <c r="N7" s="89"/>
      <c r="O7" s="89"/>
      <c r="P7" s="89"/>
      <c r="Q7" s="89"/>
    </row>
    <row r="8" spans="1:17" ht="15" customHeight="1" x14ac:dyDescent="0.2">
      <c r="A8" s="62">
        <v>7</v>
      </c>
      <c r="B8" s="66" t="s">
        <v>48</v>
      </c>
      <c r="C8" s="56">
        <v>0.05</v>
      </c>
      <c r="D8" s="56">
        <v>0.15</v>
      </c>
      <c r="E8" s="56">
        <v>0.35</v>
      </c>
      <c r="F8" s="56">
        <v>0.6</v>
      </c>
      <c r="G8" s="56">
        <v>0.85</v>
      </c>
      <c r="H8" s="57">
        <v>0.7</v>
      </c>
      <c r="J8" s="89"/>
      <c r="K8" s="89"/>
      <c r="L8" s="89"/>
      <c r="M8" s="89"/>
      <c r="N8" s="89"/>
      <c r="O8" s="89"/>
      <c r="P8" s="89"/>
      <c r="Q8" s="89"/>
    </row>
    <row r="9" spans="1:17" ht="15" customHeight="1" x14ac:dyDescent="0.25">
      <c r="A9" s="62">
        <v>8</v>
      </c>
      <c r="B9" s="65" t="s">
        <v>60</v>
      </c>
      <c r="C9" s="58">
        <v>0.19</v>
      </c>
      <c r="D9" s="58">
        <v>0.5</v>
      </c>
      <c r="E9" s="58">
        <v>0.78</v>
      </c>
      <c r="F9" s="58">
        <v>0.95</v>
      </c>
      <c r="G9" s="58">
        <v>0.96</v>
      </c>
      <c r="H9" s="59">
        <v>0.98</v>
      </c>
      <c r="J9" s="89"/>
      <c r="K9" s="89"/>
      <c r="L9" s="89"/>
      <c r="M9" s="89"/>
      <c r="N9" s="89"/>
      <c r="O9" s="89"/>
      <c r="P9" s="89"/>
      <c r="Q9" s="89"/>
    </row>
    <row r="10" spans="1:17" ht="15" customHeight="1" x14ac:dyDescent="0.25">
      <c r="A10" s="62">
        <v>9</v>
      </c>
      <c r="B10" s="65" t="s">
        <v>61</v>
      </c>
      <c r="C10" s="58">
        <v>0.18</v>
      </c>
      <c r="D10" s="58">
        <v>0.26</v>
      </c>
      <c r="E10" s="58">
        <v>0.48</v>
      </c>
      <c r="F10" s="58">
        <v>0.66</v>
      </c>
      <c r="G10" s="58">
        <v>0.69</v>
      </c>
      <c r="H10" s="59">
        <v>0.72</v>
      </c>
      <c r="J10" s="89"/>
      <c r="K10" s="89"/>
      <c r="L10" s="89"/>
      <c r="M10" s="89"/>
      <c r="N10" s="89"/>
      <c r="O10" s="89"/>
      <c r="P10" s="89"/>
      <c r="Q10" s="89"/>
    </row>
    <row r="11" spans="1:17" ht="15" customHeight="1" x14ac:dyDescent="0.2">
      <c r="A11" s="63">
        <v>10</v>
      </c>
      <c r="B11" s="66" t="s">
        <v>9</v>
      </c>
      <c r="C11" s="49">
        <v>0.25</v>
      </c>
      <c r="D11" s="49">
        <v>0.15</v>
      </c>
      <c r="E11" s="49">
        <v>0.1</v>
      </c>
      <c r="F11" s="49">
        <v>0.05</v>
      </c>
      <c r="G11" s="49">
        <v>0.03</v>
      </c>
      <c r="H11" s="50">
        <v>0.03</v>
      </c>
      <c r="J11" s="89"/>
      <c r="K11" s="89"/>
      <c r="L11" s="89"/>
      <c r="M11" s="89"/>
      <c r="N11" s="89"/>
      <c r="O11" s="89"/>
      <c r="P11" s="89"/>
      <c r="Q11" s="89"/>
    </row>
    <row r="12" spans="1:17" ht="15" customHeight="1" x14ac:dyDescent="0.2">
      <c r="A12" s="62">
        <v>11</v>
      </c>
      <c r="B12" s="65" t="s">
        <v>43</v>
      </c>
      <c r="C12" s="56">
        <v>0.15</v>
      </c>
      <c r="D12" s="56">
        <v>0.12</v>
      </c>
      <c r="E12" s="56">
        <v>0.1</v>
      </c>
      <c r="F12" s="56">
        <v>0.08</v>
      </c>
      <c r="G12" s="56">
        <v>0.08</v>
      </c>
      <c r="H12" s="57">
        <v>0.08</v>
      </c>
      <c r="J12" s="89"/>
      <c r="K12" s="89"/>
      <c r="L12" s="89"/>
      <c r="M12" s="89"/>
      <c r="N12" s="89"/>
      <c r="O12" s="89"/>
      <c r="P12" s="89"/>
      <c r="Q12" s="89"/>
    </row>
    <row r="13" spans="1:17" ht="15" customHeight="1" x14ac:dyDescent="0.2">
      <c r="A13" s="62">
        <v>12</v>
      </c>
      <c r="B13" s="55" t="s">
        <v>44</v>
      </c>
      <c r="C13" s="56">
        <v>0.4</v>
      </c>
      <c r="D13" s="56">
        <v>0.5</v>
      </c>
      <c r="E13" s="56">
        <v>0.3</v>
      </c>
      <c r="F13" s="56">
        <v>0.15</v>
      </c>
      <c r="G13" s="56">
        <v>0.1</v>
      </c>
      <c r="H13" s="57">
        <v>0.1</v>
      </c>
      <c r="J13" s="89"/>
      <c r="K13" s="89"/>
      <c r="L13" s="89"/>
      <c r="M13" s="89"/>
      <c r="N13" s="89"/>
      <c r="O13" s="89"/>
      <c r="P13" s="89"/>
      <c r="Q13" s="89"/>
    </row>
    <row r="14" spans="1:17" ht="15" customHeight="1" x14ac:dyDescent="0.2">
      <c r="A14" s="62">
        <v>13</v>
      </c>
      <c r="B14" s="73" t="s">
        <v>50</v>
      </c>
      <c r="C14" s="70">
        <v>1</v>
      </c>
      <c r="D14" s="70">
        <v>1</v>
      </c>
      <c r="E14" s="70">
        <v>1</v>
      </c>
      <c r="F14" s="70">
        <v>1</v>
      </c>
      <c r="G14" s="70">
        <v>1</v>
      </c>
      <c r="H14" s="72">
        <v>1</v>
      </c>
      <c r="J14" s="89"/>
      <c r="K14" s="89"/>
      <c r="L14" s="89"/>
      <c r="M14" s="89"/>
      <c r="N14" s="89"/>
      <c r="O14" s="89"/>
      <c r="P14" s="89"/>
      <c r="Q14" s="89"/>
    </row>
    <row r="15" spans="1:17" ht="15" customHeight="1" x14ac:dyDescent="0.2">
      <c r="A15" s="63">
        <v>14</v>
      </c>
      <c r="B15" s="73" t="s">
        <v>73</v>
      </c>
      <c r="C15" s="69">
        <v>7.0000000000000007E-2</v>
      </c>
      <c r="D15" s="69">
        <v>0.28999999999999998</v>
      </c>
      <c r="E15" s="69">
        <v>0.74</v>
      </c>
      <c r="F15" s="69">
        <v>0.92</v>
      </c>
      <c r="G15" s="69">
        <v>0.95</v>
      </c>
      <c r="H15" s="71">
        <v>0.92</v>
      </c>
      <c r="J15" s="89"/>
      <c r="K15" s="89"/>
      <c r="L15" s="89"/>
      <c r="M15" s="89"/>
      <c r="N15" s="89"/>
      <c r="O15" s="89"/>
      <c r="P15" s="89"/>
      <c r="Q15" s="89"/>
    </row>
    <row r="16" spans="1:17" ht="15" customHeight="1" x14ac:dyDescent="0.2">
      <c r="A16" s="63">
        <v>15</v>
      </c>
      <c r="B16" s="74" t="s">
        <v>74</v>
      </c>
      <c r="C16" s="70">
        <v>0.22</v>
      </c>
      <c r="D16" s="70">
        <v>0.83</v>
      </c>
      <c r="E16" s="70">
        <v>1.06</v>
      </c>
      <c r="F16" s="70">
        <v>1.02</v>
      </c>
      <c r="G16" s="70">
        <v>0.98</v>
      </c>
      <c r="H16" s="72">
        <v>0.95</v>
      </c>
      <c r="J16" s="89"/>
      <c r="K16" s="89"/>
      <c r="L16" s="89"/>
      <c r="M16" s="89"/>
      <c r="N16" s="89"/>
      <c r="O16" s="89"/>
      <c r="P16" s="89"/>
      <c r="Q16" s="89"/>
    </row>
    <row r="17" spans="1:17" ht="15" customHeight="1" x14ac:dyDescent="0.2">
      <c r="A17" s="63">
        <v>16</v>
      </c>
      <c r="B17" s="73" t="s">
        <v>75</v>
      </c>
      <c r="C17" s="70">
        <v>0.54</v>
      </c>
      <c r="D17" s="70">
        <v>1.03</v>
      </c>
      <c r="E17" s="70">
        <v>0.98</v>
      </c>
      <c r="F17" s="70">
        <v>1.04</v>
      </c>
      <c r="G17" s="70">
        <v>1</v>
      </c>
      <c r="H17" s="72">
        <v>1.0900000000000001</v>
      </c>
      <c r="J17" s="89"/>
      <c r="K17" s="89"/>
      <c r="L17" s="89"/>
      <c r="M17" s="89"/>
      <c r="N17" s="89"/>
      <c r="O17" s="89"/>
      <c r="P17" s="89"/>
      <c r="Q17" s="89"/>
    </row>
    <row r="18" spans="1:17" ht="15" customHeight="1" x14ac:dyDescent="0.2">
      <c r="A18" s="62">
        <v>17</v>
      </c>
      <c r="B18" s="68" t="s">
        <v>65</v>
      </c>
      <c r="C18" s="70">
        <v>0.15</v>
      </c>
      <c r="D18" s="70">
        <v>0.42</v>
      </c>
      <c r="E18" s="70">
        <v>0.9</v>
      </c>
      <c r="F18" s="70">
        <v>0.99</v>
      </c>
      <c r="G18" s="70">
        <v>0.97</v>
      </c>
      <c r="H18" s="72">
        <v>0.95</v>
      </c>
    </row>
    <row r="19" spans="1:17" ht="15" customHeight="1" x14ac:dyDescent="0.2">
      <c r="A19" s="62">
        <v>18</v>
      </c>
      <c r="B19" s="68" t="s">
        <v>66</v>
      </c>
      <c r="C19" s="70">
        <v>0.55000000000000004</v>
      </c>
      <c r="D19" s="70">
        <v>0.7</v>
      </c>
      <c r="E19" s="70">
        <v>0.88</v>
      </c>
      <c r="F19" s="70">
        <v>0.86</v>
      </c>
      <c r="G19" s="70">
        <v>0.99</v>
      </c>
      <c r="H19" s="72">
        <v>0.95</v>
      </c>
    </row>
    <row r="20" spans="1:17" ht="15" customHeight="1" x14ac:dyDescent="0.2">
      <c r="A20" s="62">
        <v>19</v>
      </c>
      <c r="B20" s="65" t="s">
        <v>72</v>
      </c>
      <c r="C20" s="56">
        <v>0.08</v>
      </c>
      <c r="D20" s="56">
        <v>0.11</v>
      </c>
      <c r="E20" s="56">
        <v>0.18</v>
      </c>
      <c r="F20" s="56">
        <v>0.5</v>
      </c>
      <c r="G20" s="56">
        <v>0.8</v>
      </c>
      <c r="H20" s="57">
        <v>0.72</v>
      </c>
    </row>
    <row r="21" spans="1:17" ht="15" customHeight="1" x14ac:dyDescent="0.2">
      <c r="A21" s="62">
        <v>20</v>
      </c>
      <c r="B21" s="65" t="s">
        <v>71</v>
      </c>
      <c r="C21" s="56">
        <v>0.17</v>
      </c>
      <c r="D21" s="56">
        <v>0.22</v>
      </c>
      <c r="E21" s="56">
        <v>0.42</v>
      </c>
      <c r="F21" s="56">
        <v>0.78</v>
      </c>
      <c r="G21" s="56">
        <v>0.65</v>
      </c>
      <c r="H21" s="57">
        <v>0.95</v>
      </c>
    </row>
    <row r="22" spans="1:17" ht="15" customHeight="1" x14ac:dyDescent="0.2">
      <c r="A22" s="62">
        <v>21</v>
      </c>
      <c r="B22" s="68" t="s">
        <v>51</v>
      </c>
      <c r="C22" s="70">
        <v>0.1</v>
      </c>
      <c r="D22" s="70">
        <v>7.0000000000000007E-2</v>
      </c>
      <c r="E22" s="70">
        <v>0.05</v>
      </c>
      <c r="F22" s="70">
        <v>0.06</v>
      </c>
      <c r="G22" s="70">
        <v>0.06</v>
      </c>
      <c r="H22" s="72">
        <v>0.06</v>
      </c>
    </row>
    <row r="23" spans="1:17" ht="15" customHeight="1" x14ac:dyDescent="0.2">
      <c r="A23" s="62">
        <v>22</v>
      </c>
      <c r="B23" s="65" t="s">
        <v>62</v>
      </c>
      <c r="C23" s="58">
        <v>0.41</v>
      </c>
      <c r="D23" s="58">
        <v>0.76</v>
      </c>
      <c r="E23" s="58">
        <v>0.91</v>
      </c>
      <c r="F23" s="58">
        <v>0.59</v>
      </c>
      <c r="G23" s="58">
        <v>0.67</v>
      </c>
      <c r="H23" s="59">
        <v>0.62</v>
      </c>
    </row>
    <row r="24" spans="1:17" ht="15" customHeight="1" x14ac:dyDescent="0.2">
      <c r="A24" s="62">
        <v>23</v>
      </c>
      <c r="B24" s="65" t="s">
        <v>63</v>
      </c>
      <c r="C24" s="58">
        <v>0.35</v>
      </c>
      <c r="D24" s="58">
        <v>0.86</v>
      </c>
      <c r="E24" s="58">
        <v>0.98</v>
      </c>
      <c r="F24" s="58">
        <v>0.88</v>
      </c>
      <c r="G24" s="58">
        <v>1.01</v>
      </c>
      <c r="H24" s="59">
        <v>0.91</v>
      </c>
    </row>
    <row r="25" spans="1:17" ht="15" customHeight="1" x14ac:dyDescent="0.2">
      <c r="A25" s="63">
        <v>24</v>
      </c>
      <c r="B25" s="65" t="s">
        <v>64</v>
      </c>
      <c r="C25" s="49">
        <v>0.15</v>
      </c>
      <c r="D25" s="49">
        <v>0.75</v>
      </c>
      <c r="E25" s="49">
        <v>0.9</v>
      </c>
      <c r="F25" s="49">
        <v>0.9</v>
      </c>
      <c r="G25" s="49">
        <v>0.95</v>
      </c>
      <c r="H25" s="50">
        <v>0.98</v>
      </c>
    </row>
    <row r="26" spans="1:17" ht="15" customHeight="1" x14ac:dyDescent="0.2">
      <c r="A26" s="63">
        <v>25</v>
      </c>
      <c r="B26" s="65" t="s">
        <v>10</v>
      </c>
      <c r="C26" s="56">
        <v>0.02</v>
      </c>
      <c r="D26" s="56">
        <v>0.03</v>
      </c>
      <c r="E26" s="56">
        <v>0.03</v>
      </c>
      <c r="F26" s="56">
        <v>0.04</v>
      </c>
      <c r="G26" s="56">
        <v>0.06</v>
      </c>
      <c r="H26" s="57">
        <v>0.05</v>
      </c>
    </row>
    <row r="27" spans="1:17" ht="15" customHeight="1" x14ac:dyDescent="0.2">
      <c r="A27" s="62">
        <v>26</v>
      </c>
      <c r="B27" s="68" t="s">
        <v>53</v>
      </c>
      <c r="C27" s="70">
        <v>0.02</v>
      </c>
      <c r="D27" s="70">
        <v>0.04</v>
      </c>
      <c r="E27" s="70">
        <v>0.06</v>
      </c>
      <c r="F27" s="70">
        <v>0.2</v>
      </c>
      <c r="G27" s="70">
        <v>0.3</v>
      </c>
      <c r="H27" s="72">
        <v>0.35</v>
      </c>
    </row>
    <row r="28" spans="1:17" ht="15" customHeight="1" x14ac:dyDescent="0.2">
      <c r="A28" s="62">
        <v>27</v>
      </c>
      <c r="B28" s="68" t="s">
        <v>52</v>
      </c>
      <c r="C28" s="70">
        <v>0.04</v>
      </c>
      <c r="D28" s="70">
        <v>7.0000000000000007E-2</v>
      </c>
      <c r="E28" s="70">
        <v>0.12</v>
      </c>
      <c r="F28" s="70">
        <v>0.3</v>
      </c>
      <c r="G28" s="70">
        <v>0.5</v>
      </c>
      <c r="H28" s="72">
        <v>0.8</v>
      </c>
    </row>
    <row r="29" spans="1:17" ht="15" customHeight="1" x14ac:dyDescent="0.2">
      <c r="A29" s="63">
        <v>28</v>
      </c>
      <c r="B29" s="65" t="s">
        <v>58</v>
      </c>
      <c r="C29" s="49">
        <v>0.02</v>
      </c>
      <c r="D29" s="49">
        <v>0.03</v>
      </c>
      <c r="E29" s="49">
        <v>0.12</v>
      </c>
      <c r="F29" s="49">
        <v>0.35</v>
      </c>
      <c r="G29" s="49">
        <v>0.57999999999999996</v>
      </c>
      <c r="H29" s="50">
        <v>0.45</v>
      </c>
    </row>
    <row r="30" spans="1:17" ht="15" customHeight="1" x14ac:dyDescent="0.2">
      <c r="A30" s="63">
        <v>29</v>
      </c>
      <c r="B30" s="65" t="s">
        <v>59</v>
      </c>
      <c r="C30" s="49">
        <v>0.12</v>
      </c>
      <c r="D30" s="49">
        <v>0.39</v>
      </c>
      <c r="E30" s="49">
        <v>0.45</v>
      </c>
      <c r="F30" s="49">
        <v>0.3</v>
      </c>
      <c r="G30" s="49">
        <v>0.4</v>
      </c>
      <c r="H30" s="50">
        <v>0.44</v>
      </c>
    </row>
    <row r="31" spans="1:17" ht="15" customHeight="1" x14ac:dyDescent="0.2">
      <c r="A31" s="62">
        <v>30</v>
      </c>
      <c r="B31" s="68"/>
      <c r="C31" s="70"/>
      <c r="D31" s="70"/>
      <c r="E31" s="70"/>
      <c r="F31" s="70"/>
      <c r="G31" s="70"/>
      <c r="H31" s="72"/>
    </row>
    <row r="32" spans="1:17" ht="15" customHeight="1" x14ac:dyDescent="0.2">
      <c r="A32" s="64">
        <v>31</v>
      </c>
      <c r="B32" s="68"/>
      <c r="C32" s="70"/>
      <c r="D32" s="70"/>
      <c r="E32" s="70"/>
      <c r="F32" s="70"/>
      <c r="G32" s="70"/>
      <c r="H32" s="72"/>
    </row>
  </sheetData>
  <mergeCells count="1">
    <mergeCell ref="J3:Q17"/>
  </mergeCells>
  <phoneticPr fontId="3" type="noConversion"/>
  <pageMargins left="0.59055118110236227" right="0.59055118110236227" top="0.98425196850393704" bottom="0.98425196850393704" header="0.51181102362204722" footer="0.51181102362204722"/>
  <pageSetup paperSize="9" scale="78" orientation="landscape"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Introduction</vt:lpstr>
      <vt:lpstr>Estimation</vt:lpstr>
      <vt:lpstr>Matériaux</vt:lpstr>
      <vt:lpstr>Estimation!Druckbereich</vt:lpstr>
    </vt:vector>
  </TitlesOfParts>
  <Company>SUVA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Buchmann Bruno (BBU)</dc:creator>
  <cp:lastModifiedBy>Buchmann Bruno (BBU)</cp:lastModifiedBy>
  <cp:lastPrinted>2021-02-03T16:58:28Z</cp:lastPrinted>
  <dcterms:created xsi:type="dcterms:W3CDTF">2007-02-07T14:22:25Z</dcterms:created>
  <dcterms:modified xsi:type="dcterms:W3CDTF">2023-05-23T08:22:10Z</dcterms:modified>
</cp:coreProperties>
</file>