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G:\ALC\Akustik\5_Arbeitshilfen\2_Berechnungs-Vorlagen\86116 Abschätzung alpha-s\"/>
    </mc:Choice>
  </mc:AlternateContent>
  <xr:revisionPtr revIDLastSave="0" documentId="8_{7715A5F1-604D-4FD4-A412-17AE2EC52943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Einführung" sheetId="5" r:id="rId1"/>
    <sheet name="Abschätzung" sheetId="2" r:id="rId2"/>
    <sheet name="Materialien" sheetId="1" r:id="rId3"/>
  </sheets>
  <definedNames>
    <definedName name="_xlnm._FilterDatabase" localSheetId="2" hidden="1">Materialien!$B$1:$H$32</definedName>
    <definedName name="_xlnm.Print_Area" localSheetId="1">Abschätzung!$A$1:$O$43</definedName>
    <definedName name="Material">OFFSET(Materialien!$B$1,,,COUNTA(Materialien!$A:$A),COUNTA(Materialien!$1:$1))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2" l="1"/>
  <c r="M35" i="2"/>
  <c r="L35" i="2"/>
  <c r="K35" i="2"/>
  <c r="B33" i="2"/>
  <c r="B27" i="2"/>
  <c r="B21" i="2"/>
  <c r="B15" i="2"/>
  <c r="G11" i="2"/>
  <c r="C17" i="2" l="1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C24" i="2"/>
  <c r="D24" i="2"/>
  <c r="E24" i="2"/>
  <c r="F24" i="2"/>
  <c r="G24" i="2"/>
  <c r="H24" i="2"/>
  <c r="C25" i="2"/>
  <c r="D25" i="2"/>
  <c r="E25" i="2"/>
  <c r="F25" i="2"/>
  <c r="G25" i="2"/>
  <c r="H25" i="2"/>
  <c r="N3" i="2" l="1"/>
  <c r="O2" i="2"/>
  <c r="N2" i="2"/>
  <c r="C16" i="2" l="1"/>
  <c r="J16" i="2" s="1"/>
  <c r="J17" i="2"/>
  <c r="J18" i="2"/>
  <c r="J19" i="2"/>
  <c r="C22" i="2"/>
  <c r="J22" i="2" s="1"/>
  <c r="C23" i="2"/>
  <c r="J23" i="2" s="1"/>
  <c r="J24" i="2"/>
  <c r="J25" i="2"/>
  <c r="C28" i="2"/>
  <c r="J28" i="2" s="1"/>
  <c r="C29" i="2"/>
  <c r="J29" i="2" s="1"/>
  <c r="C30" i="2"/>
  <c r="J30" i="2" s="1"/>
  <c r="C31" i="2"/>
  <c r="J31" i="2" s="1"/>
  <c r="D16" i="2"/>
  <c r="K16" i="2" s="1"/>
  <c r="K17" i="2"/>
  <c r="K18" i="2"/>
  <c r="K19" i="2"/>
  <c r="D22" i="2"/>
  <c r="K22" i="2" s="1"/>
  <c r="D23" i="2"/>
  <c r="K23" i="2" s="1"/>
  <c r="K24" i="2"/>
  <c r="K25" i="2"/>
  <c r="D28" i="2"/>
  <c r="K28" i="2" s="1"/>
  <c r="D29" i="2"/>
  <c r="K29" i="2" s="1"/>
  <c r="D30" i="2"/>
  <c r="K30" i="2" s="1"/>
  <c r="D31" i="2"/>
  <c r="K31" i="2" s="1"/>
  <c r="E16" i="2"/>
  <c r="L16" i="2" s="1"/>
  <c r="L17" i="2"/>
  <c r="L18" i="2"/>
  <c r="L19" i="2"/>
  <c r="E22" i="2"/>
  <c r="L22" i="2" s="1"/>
  <c r="E23" i="2"/>
  <c r="L23" i="2" s="1"/>
  <c r="L24" i="2"/>
  <c r="L25" i="2"/>
  <c r="E28" i="2"/>
  <c r="L28" i="2" s="1"/>
  <c r="E29" i="2"/>
  <c r="L29" i="2" s="1"/>
  <c r="E30" i="2"/>
  <c r="L30" i="2" s="1"/>
  <c r="E31" i="2"/>
  <c r="L31" i="2" s="1"/>
  <c r="F16" i="2"/>
  <c r="M16" i="2" s="1"/>
  <c r="M17" i="2"/>
  <c r="M18" i="2"/>
  <c r="M19" i="2"/>
  <c r="F22" i="2"/>
  <c r="M22" i="2" s="1"/>
  <c r="F23" i="2"/>
  <c r="M23" i="2" s="1"/>
  <c r="M24" i="2"/>
  <c r="M25" i="2"/>
  <c r="F28" i="2"/>
  <c r="M28" i="2" s="1"/>
  <c r="F29" i="2"/>
  <c r="M29" i="2" s="1"/>
  <c r="F30" i="2"/>
  <c r="M30" i="2" s="1"/>
  <c r="F31" i="2"/>
  <c r="M31" i="2" s="1"/>
  <c r="G16" i="2"/>
  <c r="N16" i="2" s="1"/>
  <c r="N17" i="2"/>
  <c r="N18" i="2"/>
  <c r="N19" i="2"/>
  <c r="G22" i="2"/>
  <c r="N22" i="2" s="1"/>
  <c r="G23" i="2"/>
  <c r="N23" i="2" s="1"/>
  <c r="N24" i="2"/>
  <c r="N25" i="2"/>
  <c r="G28" i="2"/>
  <c r="N28" i="2" s="1"/>
  <c r="G29" i="2"/>
  <c r="N29" i="2" s="1"/>
  <c r="G30" i="2"/>
  <c r="N30" i="2" s="1"/>
  <c r="G31" i="2"/>
  <c r="N31" i="2" s="1"/>
  <c r="H16" i="2"/>
  <c r="O16" i="2" s="1"/>
  <c r="O17" i="2"/>
  <c r="O18" i="2"/>
  <c r="O19" i="2"/>
  <c r="H22" i="2"/>
  <c r="O22" i="2" s="1"/>
  <c r="H23" i="2"/>
  <c r="O23" i="2" s="1"/>
  <c r="O24" i="2"/>
  <c r="O25" i="2"/>
  <c r="H28" i="2"/>
  <c r="O28" i="2" s="1"/>
  <c r="H29" i="2"/>
  <c r="O29" i="2" s="1"/>
  <c r="H30" i="2"/>
  <c r="O30" i="2" s="1"/>
  <c r="H31" i="2"/>
  <c r="O31" i="2" s="1"/>
  <c r="A43" i="2"/>
  <c r="B32" i="2"/>
  <c r="B26" i="2"/>
  <c r="B20" i="2"/>
  <c r="N34" i="2" l="1"/>
  <c r="J34" i="2"/>
  <c r="O34" i="2"/>
  <c r="H36" i="2" s="1"/>
  <c r="K34" i="2"/>
  <c r="M34" i="2"/>
  <c r="L34" i="2"/>
  <c r="F36" i="2" l="1"/>
  <c r="E36" i="2"/>
  <c r="G36" i="2"/>
  <c r="D36" i="2"/>
  <c r="C36" i="2"/>
  <c r="B38" i="2" l="1"/>
  <c r="I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Heinz Waldmann</author>
    <author>Buchmann Bruno (BBU)</author>
  </authors>
  <commentList>
    <comment ref="B7" authorId="0" shapeId="0" xr:uid="{00000000-0006-0000-0100-000001000000}">
      <text>
        <r>
          <rPr>
            <sz val="9"/>
            <color indexed="81"/>
            <rFont val="Tahoma"/>
            <family val="2"/>
          </rPr>
          <t>Durch Drücken der Tabulator-Taste können Sie zwischen den Eingabefeldern springen.</t>
        </r>
      </text>
    </comment>
    <comment ref="A16" authorId="0" shapeId="0" xr:uid="{00000000-0006-0000-0100-000002000000}">
      <text>
        <r>
          <rPr>
            <sz val="9"/>
            <color indexed="81"/>
            <rFont val="Tahoma"/>
            <family val="2"/>
          </rPr>
          <t>Auswahl des Materials durch Klicken auf das Dreiecklein neben dem Eingabefeld</t>
        </r>
      </text>
    </comment>
    <comment ref="N35" authorId="1" shapeId="0" xr:uid="{4A7816B4-4D5A-41BD-B878-2AB49A16E573}">
      <text>
        <r>
          <rPr>
            <sz val="9"/>
            <color indexed="81"/>
            <rFont val="Tahoma"/>
            <family val="2"/>
          </rPr>
          <t xml:space="preserve">Für </t>
        </r>
        <r>
          <rPr>
            <b/>
            <sz val="9"/>
            <color indexed="81"/>
            <rFont val="Tahoma"/>
            <family val="2"/>
          </rPr>
          <t>Büros/Laborräume</t>
        </r>
        <r>
          <rPr>
            <sz val="9"/>
            <color indexed="81"/>
            <rFont val="Tahoma"/>
            <family val="2"/>
          </rPr>
          <t>. Werte berücksichtigen nur Raumbegrenzungs-flächen, nicht aber Möblierung und Luft-Absorption (sind somit auf der "sicheren" Seite). Richtwerte siehe www.suva.ch/86048.d, Ziffer 4.</t>
        </r>
      </text>
    </comment>
  </commentList>
</comments>
</file>

<file path=xl/sharedStrings.xml><?xml version="1.0" encoding="utf-8"?>
<sst xmlns="http://schemas.openxmlformats.org/spreadsheetml/2006/main" count="91" uniqueCount="77">
  <si>
    <t>Material</t>
  </si>
  <si>
    <t>125 Hz</t>
  </si>
  <si>
    <t>250 Hz</t>
  </si>
  <si>
    <t>500 Hz</t>
  </si>
  <si>
    <t>Kunststoff-Bodenbelag</t>
  </si>
  <si>
    <t>1 kHz</t>
  </si>
  <si>
    <t>2 kHz</t>
  </si>
  <si>
    <t>4 kHz</t>
  </si>
  <si>
    <t>Firma</t>
  </si>
  <si>
    <t>Abteilung/Raum</t>
  </si>
  <si>
    <t>Breite [m]</t>
  </si>
  <si>
    <t>Länge [m]</t>
  </si>
  <si>
    <t>Höhe [m]</t>
  </si>
  <si>
    <t>Nutzung</t>
  </si>
  <si>
    <t>Decke</t>
  </si>
  <si>
    <t>Material / Beschaffenheit</t>
  </si>
  <si>
    <t>Wände</t>
  </si>
  <si>
    <t>Boden</t>
  </si>
  <si>
    <r>
      <t>Fläche [m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]</t>
    </r>
  </si>
  <si>
    <t>Raumabmessungen</t>
  </si>
  <si>
    <r>
      <t>Raumvolumen [m</t>
    </r>
    <r>
      <rPr>
        <vertAlign val="superscript"/>
        <sz val="12"/>
        <rFont val="Arial"/>
        <family val="2"/>
      </rPr>
      <t>3</t>
    </r>
    <r>
      <rPr>
        <sz val="12"/>
        <rFont val="Arial"/>
      </rPr>
      <t>]</t>
    </r>
  </si>
  <si>
    <t>undefiniert</t>
  </si>
  <si>
    <t>Ort, Datum:</t>
  </si>
  <si>
    <r>
      <t>Mindestanforderung α</t>
    </r>
    <r>
      <rPr>
        <vertAlign val="subscript"/>
        <sz val="12"/>
        <rFont val="Arial"/>
        <family val="2"/>
      </rPr>
      <t>s,mittel</t>
    </r>
  </si>
  <si>
    <r>
      <t>mittlerer Absorptionsgrad α</t>
    </r>
    <r>
      <rPr>
        <b/>
        <vertAlign val="subscript"/>
        <sz val="12"/>
        <rFont val="Arial"/>
        <family val="2"/>
      </rPr>
      <t>s,mittel</t>
    </r>
  </si>
  <si>
    <t>Fenster, geschlossen</t>
  </si>
  <si>
    <r>
      <t>Absorptionsfläche A</t>
    </r>
    <r>
      <rPr>
        <vertAlign val="subscript"/>
        <sz val="12"/>
        <rFont val="Arial"/>
        <family val="2"/>
      </rPr>
      <t>total</t>
    </r>
    <r>
      <rPr>
        <sz val="12"/>
        <rFont val="Arial"/>
      </rPr>
      <t>(f) [m</t>
    </r>
    <r>
      <rPr>
        <vertAlign val="superscript"/>
        <sz val="12"/>
        <rFont val="Arial"/>
        <family val="2"/>
      </rPr>
      <t>2</t>
    </r>
    <r>
      <rPr>
        <sz val="12"/>
        <rFont val="Arial"/>
      </rPr>
      <t>]</t>
    </r>
  </si>
  <si>
    <r>
      <t>Absorptionsgrad α</t>
    </r>
    <r>
      <rPr>
        <vertAlign val="subscript"/>
        <sz val="12"/>
        <rFont val="Arial"/>
        <family val="2"/>
      </rPr>
      <t>s</t>
    </r>
    <r>
      <rPr>
        <sz val="12"/>
        <rFont val="Arial"/>
        <family val="2"/>
      </rPr>
      <t>(f) = A</t>
    </r>
    <r>
      <rPr>
        <vertAlign val="subscript"/>
        <sz val="12"/>
        <rFont val="Arial"/>
        <family val="2"/>
      </rPr>
      <t>total</t>
    </r>
    <r>
      <rPr>
        <sz val="12"/>
        <rFont val="Arial"/>
        <family val="2"/>
      </rPr>
      <t xml:space="preserve"> / S</t>
    </r>
    <r>
      <rPr>
        <vertAlign val="subscript"/>
        <sz val="12"/>
        <rFont val="Arial"/>
        <family val="2"/>
      </rPr>
      <t>total</t>
    </r>
  </si>
  <si>
    <t>Holztäfer</t>
  </si>
  <si>
    <t>Holztäfer mit Hinterfüllung</t>
  </si>
  <si>
    <t>Verputz</t>
  </si>
  <si>
    <t>akustik@suva.ch</t>
  </si>
  <si>
    <r>
      <t>Mindestanforderung* (α</t>
    </r>
    <r>
      <rPr>
        <b/>
        <vertAlign val="subscript"/>
        <sz val="12"/>
        <rFont val="Arial"/>
        <family val="2"/>
      </rPr>
      <t>s</t>
    </r>
    <r>
      <rPr>
        <b/>
        <sz val="12"/>
        <rFont val="Arial"/>
        <family val="2"/>
      </rPr>
      <t xml:space="preserve"> ≥ 0.25):</t>
    </r>
  </si>
  <si>
    <t>* gemäss Wegleitung zur Verordnung 3 zum Arbeitsgesetz, www.seco.admin.ch</t>
  </si>
  <si>
    <t>Version:</t>
  </si>
  <si>
    <t>Datum:</t>
  </si>
  <si>
    <t>Tel. 041 419 61 34</t>
  </si>
  <si>
    <t>Verweise:</t>
  </si>
  <si>
    <t>Industrielle Raumakustik</t>
  </si>
  <si>
    <t xml:space="preserve">Akustische Grenz- und Richtwerte </t>
  </si>
  <si>
    <r>
      <t xml:space="preserve">Berechnung des Schallabsorptionsgrades </t>
    </r>
    <r>
      <rPr>
        <b/>
        <sz val="16"/>
        <rFont val="Symbol"/>
        <family val="1"/>
        <charset val="2"/>
      </rPr>
      <t>a</t>
    </r>
    <r>
      <rPr>
        <b/>
        <vertAlign val="subscript"/>
        <sz val="16"/>
        <rFont val="Arial"/>
        <family val="2"/>
      </rPr>
      <t>s</t>
    </r>
    <r>
      <rPr>
        <b/>
        <sz val="16"/>
        <rFont val="Arial"/>
        <family val="2"/>
      </rPr>
      <t xml:space="preserve"> eines Raumes</t>
    </r>
  </si>
  <si>
    <r>
      <t>Absorptionsgrade α</t>
    </r>
    <r>
      <rPr>
        <b/>
        <vertAlign val="subscript"/>
        <sz val="12"/>
        <rFont val="Arial"/>
        <family val="2"/>
      </rPr>
      <t>s</t>
    </r>
  </si>
  <si>
    <r>
      <t>äquivalente Absorptionsfläche A [m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]</t>
    </r>
  </si>
  <si>
    <r>
      <t xml:space="preserve">&lt; Absorptionsgrade </t>
    </r>
    <r>
      <rPr>
        <sz val="12"/>
        <rFont val="Symbol"/>
        <family val="1"/>
        <charset val="2"/>
      </rPr>
      <t>a</t>
    </r>
    <r>
      <rPr>
        <vertAlign val="subscript"/>
        <sz val="12"/>
        <rFont val="Arial"/>
        <family val="2"/>
      </rPr>
      <t>s</t>
    </r>
    <r>
      <rPr>
        <sz val="12"/>
        <rFont val="Arial"/>
        <family val="2"/>
      </rPr>
      <t xml:space="preserve"> im jeweiligen Oktavband</t>
    </r>
  </si>
  <si>
    <t>Berechnung des mittleren Schallabsorptionsgrades eines Raumes</t>
  </si>
  <si>
    <t>www.suva.ch/86048.d</t>
  </si>
  <si>
    <t>www.suva.ch/66008.d</t>
  </si>
  <si>
    <r>
      <t xml:space="preserve">Der mittlere Schallabsorptionsgrad </t>
    </r>
    <r>
      <rPr>
        <sz val="12"/>
        <rFont val="Calibri"/>
        <family val="2"/>
      </rPr>
      <t>α</t>
    </r>
    <r>
      <rPr>
        <sz val="12"/>
        <rFont val="Arial"/>
        <family val="2"/>
      </rPr>
      <t xml:space="preserve">s ist eine von drei Richtwertvarianten für </t>
    </r>
    <r>
      <rPr>
        <b/>
        <sz val="12"/>
        <rFont val="Arial"/>
        <family val="2"/>
      </rPr>
      <t>industrielle und gewerbliche Räume</t>
    </r>
    <r>
      <rPr>
        <sz val="12"/>
        <rFont val="Arial"/>
        <family val="2"/>
      </rPr>
      <t xml:space="preserve"> mit ständigen Arbeitsplätzen. Ausgehend von den Abmessungen eines (kubischen) Raumes und den Werten für die Schallabsorption verschiedener Oberflächen-Materialien kann eine Abschätzung für den Schallabsorptionsgrades as des ganzen Raumes gemacht werden. Die akustische Qualität gilt als ausreichend, wenn αs mindestens 0.25 beträgt.
</t>
    </r>
    <r>
      <rPr>
        <sz val="12"/>
        <rFont val="Arial"/>
      </rPr>
      <t xml:space="preserve">
Bei </t>
    </r>
    <r>
      <rPr>
        <b/>
        <sz val="12"/>
        <rFont val="Arial"/>
        <family val="2"/>
      </rPr>
      <t>Büros und Laborräumen</t>
    </r>
    <r>
      <rPr>
        <sz val="12"/>
        <rFont val="Arial"/>
      </rPr>
      <t xml:space="preserve"> kommt der mittlere Schallabsorptionsgrad αs nicht zur Anwendung. Dort ist das Verhältnis von äquivalenter Schallabsorptionsfläche zu Raumvolumen A/V zu bestimmen. Details dazu sind in der Wegleitung zu Verordnung 3 zum Arbeitsgesetz (Art. 22) zu finden.
Unter dem Reiter "Materialien" können bei Bedarf die Daten zu weiteren Produkten ergänzt werden.</t>
    </r>
  </si>
  <si>
    <t>Suva Luzern, Bereich Chemie, Physik &amp; Ergonomie</t>
  </si>
  <si>
    <t>Beton roh</t>
  </si>
  <si>
    <t>Backstein unverputzt</t>
  </si>
  <si>
    <t>Teppich, 6 mm dick</t>
  </si>
  <si>
    <t>Teppich, 10 mm dick</t>
  </si>
  <si>
    <t>Akustikverputz, Dicke 20 mm</t>
  </si>
  <si>
    <t>Öffnung</t>
  </si>
  <si>
    <t>Parkett</t>
  </si>
  <si>
    <r>
      <t>Verhältnis A/V [m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]</t>
    </r>
  </si>
  <si>
    <t>Akustikblech mit Mikroschlitzen, Abstand 50 mm</t>
  </si>
  <si>
    <t>Akustikblech mit Mikroschlitzen, Abstand 200 mm</t>
  </si>
  <si>
    <t>Polyesterplatte, 25 mm dick, Abstand 50 mm</t>
  </si>
  <si>
    <t>Polyesterplatte, 25 mm dick, Abstand 200 mm</t>
  </si>
  <si>
    <r>
      <t xml:space="preserve">Akustikzylinder </t>
    </r>
    <r>
      <rPr>
        <sz val="12"/>
        <rFont val="Symbol"/>
        <family val="1"/>
        <charset val="2"/>
      </rPr>
      <t>Æ</t>
    </r>
    <r>
      <rPr>
        <sz val="12"/>
        <rFont val="Arial"/>
        <family val="2"/>
      </rPr>
      <t>150 mm, Reihenabstand 500 mm</t>
    </r>
  </si>
  <si>
    <r>
      <t xml:space="preserve">Akustikzylinder </t>
    </r>
    <r>
      <rPr>
        <sz val="12"/>
        <rFont val="Symbol"/>
        <family val="1"/>
        <charset val="2"/>
      </rPr>
      <t>Æ</t>
    </r>
    <r>
      <rPr>
        <sz val="12"/>
        <rFont val="Arial"/>
        <family val="2"/>
      </rPr>
      <t>150 mm, Reihenabstand 1000 mm</t>
    </r>
  </si>
  <si>
    <t>Akustikbaffel, Abstand = 0.75 x Baffelhöhe</t>
  </si>
  <si>
    <t>Akustikbaffel, Abstand = 1.0 x Baffelhöhe</t>
  </si>
  <si>
    <t>Akustikbaffel, Abstand = 1.4 x Baffelhöhe</t>
  </si>
  <si>
    <t>Nr.</t>
  </si>
  <si>
    <t>Metalllochdecke (7%), ohne Mineralwolle, Abst. 200 mm</t>
  </si>
  <si>
    <t>Metalllochdecke (16%), Mineralwolle 30 mm, Abst. 170 mm</t>
  </si>
  <si>
    <t>Metalllochdecke (30%), Mineralwolle 60 mm, ohne Abst.</t>
  </si>
  <si>
    <t>Holzwolle, zementgebunden, 25 mm dick, ohne Abst.</t>
  </si>
  <si>
    <t>Holzwolle, zementgebunden, 50 mm dick, ohne Abst.</t>
  </si>
  <si>
    <t>Mineralfaserplatte, 30 mm dick, ohne Abst.</t>
  </si>
  <si>
    <t>Mineralfaserplatte, 50 mm dick, ohne Abst.</t>
  </si>
  <si>
    <t>Mineralfaserplatte, 100 mm dick, ohne Abst.</t>
  </si>
  <si>
    <r>
      <t>Raumoberfläche S</t>
    </r>
    <r>
      <rPr>
        <vertAlign val="subscript"/>
        <sz val="12"/>
        <rFont val="Arial"/>
        <family val="2"/>
      </rPr>
      <t xml:space="preserve">Total </t>
    </r>
    <r>
      <rPr>
        <sz val="12"/>
        <rFont val="Arial"/>
        <family val="2"/>
      </rP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</si>
  <si>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r>
      <rPr>
        <b/>
        <sz val="10"/>
        <rFont val="Arial"/>
        <family val="2"/>
      </rPr>
      <t xml:space="preserve">Hinweis: </t>
    </r>
    <r>
      <rPr>
        <sz val="10"/>
        <rFont val="Arial"/>
        <family val="2"/>
      </rPr>
      <t xml:space="preserve">Schallabsorptionskoeffizienten von mehr als 1.00 scheinen zunächst widersinnig, da eine Oberfläche nicht mehr als 100% der auftreffenden Schallenergie absorbieren kann. Es gibt allerdings Fälle, in denen die effektive Absorptionsfläche wegen Kanten- oder Beugungseffekten grösser ist als die Projektionsfläche des Prüfkörpers. Die vom Lieferanten angegebenen αs-Werte sind korrekt für die entsprechende Prüfobjektgrösse. Bei einer Fläche, die erheblich grösser ist als das Prüfobjekt (z.B. vollflächige Akustikdecke), wird die Schallabsorption überbewertet. Grund dafür sind die abnehmenden Kanten- und Beugungseffekte.
</t>
    </r>
    <r>
      <rPr>
        <b/>
        <sz val="10"/>
        <rFont val="Arial"/>
        <family val="2"/>
      </rPr>
      <t xml:space="preserve">Empfehlung: </t>
    </r>
    <r>
      <rPr>
        <sz val="10"/>
        <rFont val="Arial"/>
        <family val="2"/>
      </rPr>
      <t>Bei vollflächigen Akustikdecken (z.B. &gt;80% der Deckenfläche) sollen die αs-Werte auf 1.00 begrenzt werden. Bei kleineren Flächen können die Werte der Laborprüfung verwendet werden, auch wenn sie &gt;1.00 sind.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</si>
</sst>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yyyy"/>
  </numFmts>
  <fonts count="25" x14ac:knownFonts="1">
    <font>
      <sz val="12"/>
      <name val="Arial"/>
    </font>
    <font>
      <sz val="12"/>
      <name val="Arial"/>
    </font>
    <font>
      <u/>
      <sz val="12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vertAlign val="subscript"/>
      <sz val="12"/>
      <name val="Arial"/>
      <family val="2"/>
    </font>
    <font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Symbol"/>
      <family val="1"/>
      <charset val="2"/>
    </font>
    <font>
      <b/>
      <vertAlign val="subscript"/>
      <sz val="16"/>
      <name val="Arial"/>
      <family val="2"/>
    </font>
    <font>
      <b/>
      <sz val="14"/>
      <name val="Arial"/>
      <family val="2"/>
    </font>
    <font>
      <sz val="12"/>
      <name val="Calibri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2" fontId="1" fillId="2" borderId="0" applyNumberFormat="0" applyFont="0" applyBorder="0" applyAlignment="0">
      <protection locked="0"/>
    </xf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8" fillId="0" borderId="0" xfId="0" applyFont="1" applyProtection="1"/>
    <xf numFmtId="0" fontId="0" fillId="0" borderId="0" xfId="0" applyProtection="1"/>
    <xf numFmtId="0" fontId="7" fillId="0" borderId="0" xfId="0" applyFont="1" applyProtection="1"/>
    <xf numFmtId="2" fontId="0" fillId="0" borderId="0" xfId="0" applyNumberFormat="1" applyProtection="1"/>
    <xf numFmtId="0" fontId="0" fillId="0" borderId="0" xfId="0" applyFill="1" applyBorder="1" applyProtection="1"/>
    <xf numFmtId="2" fontId="0" fillId="0" borderId="0" xfId="0" applyNumberFormat="1" applyAlignment="1" applyProtection="1">
      <alignment horizontal="center"/>
    </xf>
    <xf numFmtId="0" fontId="7" fillId="0" borderId="1" xfId="0" applyFont="1" applyBorder="1" applyProtection="1"/>
    <xf numFmtId="0" fontId="7" fillId="0" borderId="2" xfId="0" applyFont="1" applyBorder="1" applyProtection="1"/>
    <xf numFmtId="0" fontId="0" fillId="0" borderId="2" xfId="0" applyBorder="1" applyProtection="1"/>
    <xf numFmtId="2" fontId="0" fillId="0" borderId="2" xfId="0" applyNumberFormat="1" applyBorder="1" applyProtection="1"/>
    <xf numFmtId="0" fontId="0" fillId="0" borderId="1" xfId="0" applyFill="1" applyBorder="1" applyAlignment="1" applyProtection="1">
      <alignment horizontal="right"/>
    </xf>
    <xf numFmtId="0" fontId="0" fillId="0" borderId="1" xfId="0" applyFill="1" applyBorder="1" applyProtection="1"/>
    <xf numFmtId="0" fontId="0" fillId="0" borderId="1" xfId="0" applyBorder="1" applyProtection="1"/>
    <xf numFmtId="0" fontId="0" fillId="0" borderId="0" xfId="0" applyFill="1" applyBorder="1" applyAlignment="1" applyProtection="1">
      <alignment horizontal="left"/>
    </xf>
    <xf numFmtId="2" fontId="0" fillId="0" borderId="1" xfId="0" applyNumberFormat="1" applyBorder="1" applyAlignment="1" applyProtection="1"/>
    <xf numFmtId="0" fontId="8" fillId="0" borderId="1" xfId="0" applyFont="1" applyBorder="1" applyProtection="1"/>
    <xf numFmtId="164" fontId="8" fillId="0" borderId="0" xfId="0" applyNumberFormat="1" applyFont="1" applyBorder="1" applyProtection="1"/>
    <xf numFmtId="0" fontId="5" fillId="0" borderId="0" xfId="0" applyFont="1" applyFill="1"/>
    <xf numFmtId="0" fontId="8" fillId="0" borderId="1" xfId="0" applyFont="1" applyBorder="1" applyAlignment="1" applyProtection="1">
      <alignment horizontal="center"/>
    </xf>
    <xf numFmtId="0" fontId="0" fillId="0" borderId="0" xfId="0" applyAlignment="1" applyProtection="1"/>
    <xf numFmtId="0" fontId="0" fillId="3" borderId="5" xfId="1" applyNumberFormat="1" applyFont="1" applyFill="1" applyBorder="1" applyAlignment="1">
      <protection locked="0"/>
    </xf>
    <xf numFmtId="0" fontId="0" fillId="3" borderId="6" xfId="1" applyNumberFormat="1" applyFont="1" applyFill="1" applyBorder="1">
      <protection locked="0"/>
    </xf>
    <xf numFmtId="0" fontId="0" fillId="3" borderId="0" xfId="1" applyNumberFormat="1" applyFont="1" applyFill="1">
      <protection locked="0"/>
    </xf>
    <xf numFmtId="0" fontId="8" fillId="3" borderId="7" xfId="1" applyNumberFormat="1" applyFont="1" applyFill="1" applyBorder="1">
      <protection locked="0"/>
    </xf>
    <xf numFmtId="0" fontId="0" fillId="3" borderId="5" xfId="1" applyNumberFormat="1" applyFont="1" applyFill="1" applyBorder="1">
      <protection locked="0"/>
    </xf>
    <xf numFmtId="0" fontId="0" fillId="3" borderId="8" xfId="1" applyNumberFormat="1" applyFont="1" applyFill="1" applyBorder="1">
      <protection locked="0"/>
    </xf>
    <xf numFmtId="0" fontId="0" fillId="3" borderId="9" xfId="1" applyNumberFormat="1" applyFont="1" applyFill="1" applyBorder="1">
      <protection locked="0"/>
    </xf>
    <xf numFmtId="0" fontId="0" fillId="3" borderId="10" xfId="1" applyNumberFormat="1" applyFont="1" applyFill="1" applyBorder="1">
      <protection locked="0"/>
    </xf>
    <xf numFmtId="0" fontId="0" fillId="3" borderId="11" xfId="1" applyNumberFormat="1" applyFont="1" applyFill="1" applyBorder="1">
      <protection locked="0"/>
    </xf>
    <xf numFmtId="0" fontId="6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7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2" fontId="7" fillId="3" borderId="0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0" fillId="3" borderId="0" xfId="0" applyFill="1" applyAlignment="1" applyProtection="1"/>
    <xf numFmtId="0" fontId="5" fillId="0" borderId="0" xfId="0" quotePrefix="1" applyFont="1" applyFill="1"/>
    <xf numFmtId="0" fontId="2" fillId="0" borderId="0" xfId="2" applyAlignment="1" applyProtection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2" fontId="5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2" fillId="0" borderId="0" xfId="2" applyAlignment="1" applyProtection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5" fillId="0" borderId="4" xfId="0" applyFont="1" applyFill="1" applyBorder="1" applyProtection="1">
      <protection locked="0"/>
    </xf>
    <xf numFmtId="0" fontId="13" fillId="0" borderId="4" xfId="0" applyFont="1" applyFill="1" applyBorder="1" applyProtection="1">
      <protection locked="0"/>
    </xf>
    <xf numFmtId="2" fontId="5" fillId="0" borderId="3" xfId="0" applyNumberFormat="1" applyFont="1" applyFill="1" applyBorder="1" applyProtection="1">
      <protection locked="0"/>
    </xf>
    <xf numFmtId="2" fontId="1" fillId="0" borderId="3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21" fillId="0" borderId="0" xfId="0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2" fontId="0" fillId="0" borderId="12" xfId="0" applyNumberFormat="1" applyFont="1" applyFill="1" applyBorder="1" applyProtection="1">
      <protection locked="0"/>
    </xf>
    <xf numFmtId="2" fontId="0" fillId="0" borderId="12" xfId="0" applyNumberFormat="1" applyFont="1" applyFill="1" applyBorder="1" applyAlignment="1" applyProtection="1">
      <alignment wrapText="1"/>
      <protection locked="0"/>
    </xf>
    <xf numFmtId="2" fontId="0" fillId="0" borderId="3" xfId="0" applyNumberFormat="1" applyFont="1" applyFill="1" applyBorder="1" applyProtection="1">
      <protection locked="0"/>
    </xf>
    <xf numFmtId="2" fontId="0" fillId="0" borderId="3" xfId="0" applyNumberFormat="1" applyFont="1" applyFill="1" applyBorder="1" applyAlignment="1" applyProtection="1">
      <alignment wrapText="1"/>
      <protection locked="0"/>
    </xf>
    <xf numFmtId="0" fontId="0" fillId="0" borderId="16" xfId="0" applyFont="1" applyFill="1" applyBorder="1" applyProtection="1">
      <protection locked="0"/>
    </xf>
    <xf numFmtId="2" fontId="0" fillId="0" borderId="17" xfId="0" applyNumberFormat="1" applyFont="1" applyFill="1" applyBorder="1" applyProtection="1">
      <protection locked="0"/>
    </xf>
    <xf numFmtId="2" fontId="0" fillId="0" borderId="18" xfId="0" applyNumberFormat="1" applyFont="1" applyFill="1" applyBorder="1" applyProtection="1">
      <protection locked="0"/>
    </xf>
    <xf numFmtId="0" fontId="15" fillId="0" borderId="0" xfId="0" applyFont="1" applyFill="1" applyAlignment="1">
      <alignment vertical="top" wrapText="1"/>
    </xf>
    <xf numFmtId="164" fontId="0" fillId="0" borderId="0" xfId="0" applyNumberFormat="1" applyProtection="1"/>
    <xf numFmtId="1" fontId="5" fillId="0" borderId="0" xfId="0" applyNumberFormat="1" applyFont="1" applyAlignment="1" applyProtection="1"/>
    <xf numFmtId="0" fontId="5" fillId="3" borderId="7" xfId="1" applyNumberFormat="1" applyFont="1" applyFill="1" applyBorder="1">
      <protection locked="0"/>
    </xf>
    <xf numFmtId="0" fontId="22" fillId="0" borderId="0" xfId="0" applyFont="1" applyProtection="1"/>
    <xf numFmtId="0" fontId="0" fillId="0" borderId="0" xfId="0" applyBorder="1" applyProtection="1"/>
    <xf numFmtId="0" fontId="5" fillId="4" borderId="0" xfId="0" applyFont="1" applyFill="1" applyAlignment="1" applyProtection="1">
      <alignment vertical="center"/>
    </xf>
    <xf numFmtId="2" fontId="5" fillId="4" borderId="0" xfId="0" applyNumberFormat="1" applyFont="1" applyFill="1" applyAlignment="1" applyProtection="1"/>
    <xf numFmtId="2" fontId="5" fillId="0" borderId="12" xfId="0" applyNumberFormat="1" applyFont="1" applyBorder="1" applyProtection="1">
      <protection locked="0"/>
    </xf>
    <xf numFmtId="2" fontId="5" fillId="0" borderId="3" xfId="0" applyNumberFormat="1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1" fontId="0" fillId="0" borderId="14" xfId="0" applyNumberFormat="1" applyFont="1" applyFill="1" applyBorder="1" applyAlignment="1" applyProtection="1">
      <alignment horizontal="center" vertical="center"/>
      <protection locked="0"/>
    </xf>
    <xf numFmtId="1" fontId="0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0" fillId="0" borderId="2" xfId="0" applyNumberFormat="1" applyBorder="1" applyProtection="1"/>
    <xf numFmtId="0" fontId="5" fillId="0" borderId="2" xfId="0" applyFont="1" applyBorder="1" applyProtection="1"/>
    <xf numFmtId="0" fontId="2" fillId="0" borderId="0" xfId="2" applyAlignment="1" applyProtection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2" fillId="0" borderId="0" xfId="2" applyAlignment="1" applyProtection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3" borderId="0" xfId="1" applyNumberFormat="1" applyFont="1" applyFill="1" applyAlignment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0" fillId="3" borderId="0" xfId="1" applyNumberFormat="1" applyFont="1" applyFill="1" applyAlignment="1" applyProtection="1">
      <alignment horizontal="left"/>
      <protection locked="0"/>
    </xf>
    <xf numFmtId="0" fontId="0" fillId="3" borderId="0" xfId="1" applyNumberFormat="1" applyFont="1" applyFill="1" applyAlignment="1">
      <alignment horizontal="left"/>
      <protection locked="0"/>
    </xf>
    <xf numFmtId="0" fontId="0" fillId="3" borderId="0" xfId="1" applyNumberFormat="1" applyFont="1" applyFill="1" applyBorder="1" applyAlignment="1">
      <alignment horizontal="left"/>
      <protection locked="0"/>
    </xf>
    <xf numFmtId="165" fontId="21" fillId="0" borderId="0" xfId="0" applyNumberFormat="1" applyFont="1" applyAlignment="1">
      <alignment horizontal="right"/>
    </xf>
    <xf numFmtId="0" fontId="15" fillId="0" borderId="0" xfId="0" applyFont="1" applyFill="1" applyAlignment="1">
      <alignment horizontal="left" vertical="top" wrapText="1"/>
    </xf>
  </cellXfs>
  <cellStyles count="3">
    <cellStyle name="Eingabefeld" xfId="1" xr:uid="{00000000-0005-0000-0000-000000000000}"/>
    <cellStyle name="Link" xfId="2" builtinId="8"/>
    <cellStyle name="Standard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DDDDDD"/>
      <rgbColor rgb="0000CCFF"/>
      <rgbColor rgb="00CCFFFF"/>
      <rgbColor rgb="00CCFFCC"/>
      <rgbColor rgb="00FFFF99"/>
      <rgbColor rgb="0099CCFF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1" displayName="Liste1" ref="A1:H32" insertRowShift="1" totalsRowShown="0" headerRowDxfId="12" dataDxfId="10" headerRowBorderDxfId="11" tableBorderDxfId="9" totalsRowBorderDxfId="8">
  <autoFilter ref="A1:H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2:H32">
    <sortCondition ref="A1:A32"/>
  </sortState>
  <tableColumns count="8">
    <tableColumn id="1" xr3:uid="{582008C5-AB14-4F04-8535-D347CEB264E6}" name="Nr." dataDxfId="7"/>
    <tableColumn id="2" xr3:uid="{00000000-0010-0000-0000-000002000000}" name="Material" dataDxfId="6"/>
    <tableColumn id="3" xr3:uid="{00000000-0010-0000-0000-000003000000}" name="125 Hz" dataDxfId="5"/>
    <tableColumn id="4" xr3:uid="{00000000-0010-0000-0000-000004000000}" name="250 Hz" dataDxfId="4"/>
    <tableColumn id="5" xr3:uid="{00000000-0010-0000-0000-000005000000}" name="500 Hz" dataDxfId="3"/>
    <tableColumn id="6" xr3:uid="{00000000-0010-0000-0000-000006000000}" name="1 kHz" dataDxfId="2"/>
    <tableColumn id="7" xr3:uid="{00000000-0010-0000-0000-000007000000}" name="2 kHz" dataDxfId="1"/>
    <tableColumn id="8" xr3:uid="{00000000-0010-0000-0000-000008000000}" name="4 kHz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va.ch/waswo/66008" TargetMode="External"/><Relationship Id="rId2" Type="http://schemas.openxmlformats.org/officeDocument/2006/relationships/hyperlink" Target="http://www.suva.ch/waswo/86048" TargetMode="External"/><Relationship Id="rId1" Type="http://schemas.openxmlformats.org/officeDocument/2006/relationships/hyperlink" Target="mailto:akustik@suva.ch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uva.ch/66008.d" TargetMode="External"/><Relationship Id="rId4" Type="http://schemas.openxmlformats.org/officeDocument/2006/relationships/hyperlink" Target="http://www.suva.ch/86048.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B3" sqref="B3"/>
    </sheetView>
  </sheetViews>
  <sheetFormatPr baseColWidth="10" defaultColWidth="11.88671875" defaultRowHeight="15" x14ac:dyDescent="0.2"/>
  <sheetData>
    <row r="1" spans="1:6" ht="18" x14ac:dyDescent="0.2">
      <c r="A1" s="86" t="s">
        <v>44</v>
      </c>
      <c r="B1" s="86"/>
      <c r="C1" s="86"/>
      <c r="D1" s="86"/>
      <c r="E1" s="86"/>
      <c r="F1" s="86"/>
    </row>
    <row r="2" spans="1:6" x14ac:dyDescent="0.2">
      <c r="A2" t="s">
        <v>34</v>
      </c>
      <c r="B2" s="40">
        <v>1.22</v>
      </c>
      <c r="E2" t="s">
        <v>35</v>
      </c>
      <c r="F2" s="41">
        <v>45069</v>
      </c>
    </row>
    <row r="4" spans="1:6" ht="15" customHeight="1" x14ac:dyDescent="0.2">
      <c r="A4" s="88" t="s">
        <v>47</v>
      </c>
      <c r="B4" s="88"/>
      <c r="C4" s="88"/>
      <c r="D4" s="88"/>
      <c r="E4" s="88"/>
      <c r="F4" s="88"/>
    </row>
    <row r="5" spans="1:6" x14ac:dyDescent="0.2">
      <c r="A5" s="88"/>
      <c r="B5" s="88"/>
      <c r="C5" s="88"/>
      <c r="D5" s="88"/>
      <c r="E5" s="88"/>
      <c r="F5" s="88"/>
    </row>
    <row r="6" spans="1:6" x14ac:dyDescent="0.2">
      <c r="A6" s="88"/>
      <c r="B6" s="88"/>
      <c r="C6" s="88"/>
      <c r="D6" s="88"/>
      <c r="E6" s="88"/>
      <c r="F6" s="88"/>
    </row>
    <row r="7" spans="1:6" x14ac:dyDescent="0.2">
      <c r="A7" s="88"/>
      <c r="B7" s="88"/>
      <c r="C7" s="88"/>
      <c r="D7" s="88"/>
      <c r="E7" s="88"/>
      <c r="F7" s="88"/>
    </row>
    <row r="8" spans="1:6" x14ac:dyDescent="0.2">
      <c r="A8" s="88"/>
      <c r="B8" s="88"/>
      <c r="C8" s="88"/>
      <c r="D8" s="88"/>
      <c r="E8" s="88"/>
      <c r="F8" s="88"/>
    </row>
    <row r="9" spans="1:6" x14ac:dyDescent="0.2">
      <c r="A9" s="88"/>
      <c r="B9" s="88"/>
      <c r="C9" s="88"/>
      <c r="D9" s="88"/>
      <c r="E9" s="88"/>
      <c r="F9" s="88"/>
    </row>
    <row r="10" spans="1:6" x14ac:dyDescent="0.2">
      <c r="A10" s="88"/>
      <c r="B10" s="88"/>
      <c r="C10" s="88"/>
      <c r="D10" s="88"/>
      <c r="E10" s="88"/>
      <c r="F10" s="88"/>
    </row>
    <row r="11" spans="1:6" x14ac:dyDescent="0.2">
      <c r="A11" s="88"/>
      <c r="B11" s="88"/>
      <c r="C11" s="88"/>
      <c r="D11" s="88"/>
      <c r="E11" s="88"/>
      <c r="F11" s="88"/>
    </row>
    <row r="12" spans="1:6" x14ac:dyDescent="0.2">
      <c r="A12" s="88"/>
      <c r="B12" s="88"/>
      <c r="C12" s="88"/>
      <c r="D12" s="88"/>
      <c r="E12" s="88"/>
      <c r="F12" s="88"/>
    </row>
    <row r="13" spans="1:6" x14ac:dyDescent="0.2">
      <c r="A13" s="88"/>
      <c r="B13" s="88"/>
      <c r="C13" s="88"/>
      <c r="D13" s="88"/>
      <c r="E13" s="88"/>
      <c r="F13" s="88"/>
    </row>
    <row r="14" spans="1:6" x14ac:dyDescent="0.2">
      <c r="A14" s="88"/>
      <c r="B14" s="88"/>
      <c r="C14" s="88"/>
      <c r="D14" s="88"/>
      <c r="E14" s="88"/>
      <c r="F14" s="88"/>
    </row>
    <row r="15" spans="1:6" x14ac:dyDescent="0.2">
      <c r="A15" s="88"/>
      <c r="B15" s="88"/>
      <c r="C15" s="88"/>
      <c r="D15" s="88"/>
      <c r="E15" s="88"/>
      <c r="F15" s="88"/>
    </row>
    <row r="16" spans="1:6" x14ac:dyDescent="0.2">
      <c r="A16" s="88"/>
      <c r="B16" s="88"/>
      <c r="C16" s="88"/>
      <c r="D16" s="88"/>
      <c r="E16" s="88"/>
      <c r="F16" s="88"/>
    </row>
    <row r="17" spans="1:6" x14ac:dyDescent="0.2">
      <c r="A17" s="88"/>
      <c r="B17" s="88"/>
      <c r="C17" s="88"/>
      <c r="D17" s="88"/>
      <c r="E17" s="88"/>
      <c r="F17" s="88"/>
    </row>
    <row r="18" spans="1:6" x14ac:dyDescent="0.2">
      <c r="A18" s="88"/>
      <c r="B18" s="88"/>
      <c r="C18" s="88"/>
      <c r="D18" s="88"/>
      <c r="E18" s="88"/>
      <c r="F18" s="88"/>
    </row>
    <row r="19" spans="1:6" x14ac:dyDescent="0.2">
      <c r="A19" s="54"/>
      <c r="B19" s="54"/>
      <c r="C19" s="54"/>
      <c r="D19" s="54"/>
      <c r="E19" s="54"/>
      <c r="F19" s="54"/>
    </row>
    <row r="20" spans="1:6" x14ac:dyDescent="0.2">
      <c r="A20" s="53"/>
      <c r="B20" s="53"/>
      <c r="C20" s="53"/>
      <c r="D20" s="53"/>
      <c r="E20" s="53"/>
      <c r="F20" s="53"/>
    </row>
    <row r="21" spans="1:6" ht="15" customHeight="1" x14ac:dyDescent="0.2">
      <c r="A21" s="45" t="s">
        <v>37</v>
      </c>
    </row>
    <row r="22" spans="1:6" ht="15" customHeight="1" x14ac:dyDescent="0.2">
      <c r="A22" t="s">
        <v>39</v>
      </c>
      <c r="E22" s="87" t="s">
        <v>45</v>
      </c>
      <c r="F22" s="87"/>
    </row>
    <row r="23" spans="1:6" ht="15" customHeight="1" x14ac:dyDescent="0.2">
      <c r="A23" t="s">
        <v>38</v>
      </c>
      <c r="E23" s="87" t="s">
        <v>46</v>
      </c>
      <c r="F23" s="87"/>
    </row>
    <row r="24" spans="1:6" x14ac:dyDescent="0.2">
      <c r="E24" s="85"/>
      <c r="F24" s="85"/>
    </row>
    <row r="25" spans="1:6" x14ac:dyDescent="0.2">
      <c r="D25" s="44"/>
      <c r="E25" s="44"/>
    </row>
    <row r="26" spans="1:6" x14ac:dyDescent="0.2">
      <c r="D26" s="44"/>
      <c r="E26" s="44"/>
    </row>
    <row r="28" spans="1:6" x14ac:dyDescent="0.2">
      <c r="A28" s="55" t="s">
        <v>48</v>
      </c>
    </row>
    <row r="29" spans="1:6" x14ac:dyDescent="0.2">
      <c r="A29" t="s">
        <v>36</v>
      </c>
    </row>
    <row r="30" spans="1:6" x14ac:dyDescent="0.2">
      <c r="A30" s="39" t="s">
        <v>31</v>
      </c>
    </row>
  </sheetData>
  <mergeCells count="5">
    <mergeCell ref="E24:F24"/>
    <mergeCell ref="A1:F1"/>
    <mergeCell ref="E22:F22"/>
    <mergeCell ref="E23:F23"/>
    <mergeCell ref="A4:F18"/>
  </mergeCells>
  <phoneticPr fontId="3" type="noConversion"/>
  <hyperlinks>
    <hyperlink ref="A30" r:id="rId1" xr:uid="{00000000-0004-0000-0000-000000000000}"/>
    <hyperlink ref="E22" r:id="rId2" display="www.suva.ch/waswo/86048" xr:uid="{00000000-0004-0000-0000-000001000000}"/>
    <hyperlink ref="E23" r:id="rId3" display="www.suva.ch/waswo/66008" xr:uid="{00000000-0004-0000-0000-000002000000}"/>
    <hyperlink ref="E22:F22" r:id="rId4" display="www.suva.ch/86048.d" xr:uid="{00000000-0004-0000-0000-000003000000}"/>
    <hyperlink ref="E23:F23" r:id="rId5" display="www.suva.ch/66008.d" xr:uid="{00000000-0004-0000-0000-000004000000}"/>
  </hyperlinks>
  <pageMargins left="0.78740157499999996" right="0.78740157499999996" top="0.984251969" bottom="0.984251969" header="0.4921259845" footer="0.4921259845"/>
  <pageSetup paperSize="9" orientation="portrait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O43"/>
  <sheetViews>
    <sheetView zoomScaleNormal="85" zoomScaleSheetLayoutView="70" workbookViewId="0">
      <selection activeCell="A34" sqref="A34"/>
    </sheetView>
  </sheetViews>
  <sheetFormatPr baseColWidth="10" defaultRowHeight="15" x14ac:dyDescent="0.2"/>
  <cols>
    <col min="1" max="1" width="41.6640625" style="2" customWidth="1"/>
    <col min="2" max="2" width="10.44140625" style="2" bestFit="1" customWidth="1"/>
    <col min="3" max="3" width="8.5546875" style="2" bestFit="1" customWidth="1"/>
    <col min="4" max="8" width="7.21875" style="2" customWidth="1"/>
    <col min="9" max="9" width="2.109375" style="2" customWidth="1"/>
    <col min="10" max="10" width="8.5546875" style="2" bestFit="1" customWidth="1"/>
    <col min="11" max="15" width="7" style="2" customWidth="1"/>
    <col min="16" max="17" width="6.109375" style="2" customWidth="1"/>
    <col min="18" max="16384" width="11.5546875" style="2"/>
  </cols>
  <sheetData>
    <row r="1" spans="1:15" s="31" customFormat="1" ht="30" customHeight="1" x14ac:dyDescent="0.2">
      <c r="A1" s="30" t="s">
        <v>40</v>
      </c>
    </row>
    <row r="2" spans="1:15" x14ac:dyDescent="0.2">
      <c r="A2" s="2" t="s">
        <v>8</v>
      </c>
      <c r="B2" s="91"/>
      <c r="C2" s="91"/>
      <c r="D2" s="91"/>
      <c r="E2" s="91"/>
      <c r="F2" s="91"/>
      <c r="G2" s="91"/>
      <c r="H2" s="91"/>
      <c r="N2" s="56" t="str">
        <f>Einführung!A2</f>
        <v>Version:</v>
      </c>
      <c r="O2" s="57">
        <f>Einführung!B2</f>
        <v>1.22</v>
      </c>
    </row>
    <row r="3" spans="1:15" x14ac:dyDescent="0.2">
      <c r="B3" s="92"/>
      <c r="C3" s="92"/>
      <c r="D3" s="92"/>
      <c r="E3" s="92"/>
      <c r="F3" s="92"/>
      <c r="G3" s="92"/>
      <c r="H3" s="92"/>
      <c r="N3" s="94">
        <f>Einführung!F2</f>
        <v>45069</v>
      </c>
      <c r="O3" s="94"/>
    </row>
    <row r="4" spans="1:15" x14ac:dyDescent="0.2">
      <c r="B4" s="93"/>
      <c r="C4" s="93"/>
      <c r="D4" s="93"/>
      <c r="E4" s="93"/>
      <c r="F4" s="93"/>
      <c r="G4" s="93"/>
      <c r="H4" s="93"/>
    </row>
    <row r="5" spans="1:15" x14ac:dyDescent="0.2">
      <c r="A5" s="2" t="s">
        <v>9</v>
      </c>
      <c r="B5" s="93"/>
      <c r="C5" s="93"/>
      <c r="D5" s="93"/>
      <c r="E5" s="93"/>
      <c r="F5" s="93"/>
      <c r="G5" s="93"/>
      <c r="H5" s="93"/>
    </row>
    <row r="6" spans="1:15" x14ac:dyDescent="0.2">
      <c r="A6" s="2" t="s">
        <v>13</v>
      </c>
      <c r="B6" s="92"/>
      <c r="C6" s="92"/>
      <c r="D6" s="92"/>
      <c r="E6" s="92"/>
      <c r="F6" s="92"/>
      <c r="G6" s="92"/>
      <c r="H6" s="92"/>
    </row>
    <row r="7" spans="1:15" x14ac:dyDescent="0.2">
      <c r="B7" s="92"/>
      <c r="C7" s="92"/>
      <c r="D7" s="92"/>
      <c r="E7" s="92"/>
      <c r="F7" s="92"/>
      <c r="G7" s="92"/>
      <c r="H7" s="92"/>
    </row>
    <row r="8" spans="1:15" x14ac:dyDescent="0.2">
      <c r="A8" s="1" t="s">
        <v>19</v>
      </c>
    </row>
    <row r="9" spans="1:15" s="20" customFormat="1" ht="15.75" customHeight="1" x14ac:dyDescent="0.2">
      <c r="A9" s="20" t="s">
        <v>11</v>
      </c>
      <c r="B9" s="21"/>
    </row>
    <row r="10" spans="1:15" x14ac:dyDescent="0.2">
      <c r="A10" s="2" t="s">
        <v>10</v>
      </c>
      <c r="B10" s="22"/>
    </row>
    <row r="11" spans="1:15" ht="15" customHeight="1" x14ac:dyDescent="0.2">
      <c r="A11" s="2" t="s">
        <v>12</v>
      </c>
      <c r="B11" s="23"/>
      <c r="D11" s="20" t="s">
        <v>20</v>
      </c>
      <c r="E11" s="20"/>
      <c r="F11" s="20"/>
      <c r="G11" s="37">
        <f>B9*B10*B11</f>
        <v>0</v>
      </c>
    </row>
    <row r="13" spans="1:15" ht="20.25" x14ac:dyDescent="0.35">
      <c r="A13" s="3"/>
      <c r="B13" s="3"/>
      <c r="C13" s="90" t="s">
        <v>41</v>
      </c>
      <c r="D13" s="90"/>
      <c r="E13" s="90"/>
      <c r="F13" s="90"/>
      <c r="G13" s="90"/>
      <c r="H13" s="90"/>
      <c r="J13" s="90" t="s">
        <v>42</v>
      </c>
      <c r="K13" s="90"/>
      <c r="L13" s="90"/>
      <c r="M13" s="90"/>
      <c r="N13" s="90"/>
      <c r="O13" s="90"/>
    </row>
    <row r="14" spans="1:15" ht="18.75" x14ac:dyDescent="0.25">
      <c r="A14" s="7" t="s">
        <v>15</v>
      </c>
      <c r="B14" s="7" t="s">
        <v>18</v>
      </c>
      <c r="C14" s="36" t="s">
        <v>1</v>
      </c>
      <c r="D14" s="36" t="s">
        <v>2</v>
      </c>
      <c r="E14" s="36" t="s">
        <v>3</v>
      </c>
      <c r="F14" s="36" t="s">
        <v>5</v>
      </c>
      <c r="G14" s="36" t="s">
        <v>6</v>
      </c>
      <c r="H14" s="36" t="s">
        <v>7</v>
      </c>
      <c r="I14" s="16"/>
      <c r="J14" s="19" t="s">
        <v>1</v>
      </c>
      <c r="K14" s="19" t="s">
        <v>2</v>
      </c>
      <c r="L14" s="19" t="s">
        <v>3</v>
      </c>
      <c r="M14" s="19" t="s">
        <v>5</v>
      </c>
      <c r="N14" s="19" t="s">
        <v>6</v>
      </c>
      <c r="O14" s="19" t="s">
        <v>7</v>
      </c>
    </row>
    <row r="15" spans="1:15" ht="15.75" x14ac:dyDescent="0.25">
      <c r="A15" s="8" t="s">
        <v>14</v>
      </c>
      <c r="B15" s="9">
        <f>B9*B10</f>
        <v>0</v>
      </c>
      <c r="C15" s="10"/>
      <c r="D15" s="10"/>
      <c r="E15" s="10"/>
      <c r="F15" s="10"/>
      <c r="G15" s="10"/>
      <c r="H15" s="10"/>
      <c r="J15" s="17"/>
      <c r="K15" s="17"/>
      <c r="L15" s="17"/>
      <c r="M15" s="17"/>
      <c r="N15" s="17"/>
      <c r="O15" s="17"/>
    </row>
    <row r="16" spans="1:15" x14ac:dyDescent="0.2">
      <c r="A16" s="24"/>
      <c r="B16" s="25"/>
      <c r="C16" s="4" t="str">
        <f>IF(ISTEXT($A16),VLOOKUP($A16,Material,2,FALSE),"")</f>
        <v/>
      </c>
      <c r="D16" s="4" t="str">
        <f>IF(ISTEXT($A16),VLOOKUP($A16,Material,3,FALSE),"")</f>
        <v/>
      </c>
      <c r="E16" s="4" t="str">
        <f>IF(ISTEXT($A16),VLOOKUP($A16,Material,4,FALSE),"")</f>
        <v/>
      </c>
      <c r="F16" s="4" t="str">
        <f>IF(ISTEXT($A16),VLOOKUP($A16,Material,5,FALSE),"")</f>
        <v/>
      </c>
      <c r="G16" s="4" t="str">
        <f>IF(ISTEXT($A16),VLOOKUP($A16,Material,6,FALSE),"")</f>
        <v/>
      </c>
      <c r="H16" s="4" t="str">
        <f>IF(ISTEXT($A16),VLOOKUP($A16,Material,7,FALSE),"")</f>
        <v/>
      </c>
      <c r="J16" s="17" t="str">
        <f t="shared" ref="J16:O19" si="0">IF(ISNUMBER(C16),$B16*C16,"")</f>
        <v/>
      </c>
      <c r="K16" s="17" t="str">
        <f t="shared" si="0"/>
        <v/>
      </c>
      <c r="L16" s="17" t="str">
        <f t="shared" si="0"/>
        <v/>
      </c>
      <c r="M16" s="17" t="str">
        <f t="shared" si="0"/>
        <v/>
      </c>
      <c r="N16" s="17" t="str">
        <f t="shared" si="0"/>
        <v/>
      </c>
      <c r="O16" s="17" t="str">
        <f t="shared" si="0"/>
        <v/>
      </c>
    </row>
    <row r="17" spans="1:15" x14ac:dyDescent="0.2">
      <c r="A17" s="70"/>
      <c r="B17" s="22"/>
      <c r="C17" s="4" t="str">
        <f>IF(ISTEXT($A17),VLOOKUP($A17,Material,2,FALSE),"")</f>
        <v/>
      </c>
      <c r="D17" s="4" t="str">
        <f>IF(ISTEXT($A17),VLOOKUP($A17,Material,3,FALSE),"")</f>
        <v/>
      </c>
      <c r="E17" s="4" t="str">
        <f>IF(ISTEXT($A17),VLOOKUP($A17,Material,4,FALSE),"")</f>
        <v/>
      </c>
      <c r="F17" s="4" t="str">
        <f>IF(ISTEXT($A17),VLOOKUP($A17,Material,5,FALSE),"")</f>
        <v/>
      </c>
      <c r="G17" s="4" t="str">
        <f>IF(ISTEXT($A17),VLOOKUP($A17,Material,6,FALSE),"")</f>
        <v/>
      </c>
      <c r="H17" s="4" t="str">
        <f>IF(ISTEXT($A17),VLOOKUP($A17,Material,7,FALSE),"")</f>
        <v/>
      </c>
      <c r="J17" s="17" t="str">
        <f t="shared" si="0"/>
        <v/>
      </c>
      <c r="K17" s="17" t="str">
        <f t="shared" si="0"/>
        <v/>
      </c>
      <c r="L17" s="17" t="str">
        <f t="shared" si="0"/>
        <v/>
      </c>
      <c r="M17" s="17" t="str">
        <f t="shared" si="0"/>
        <v/>
      </c>
      <c r="N17" s="17" t="str">
        <f t="shared" si="0"/>
        <v/>
      </c>
      <c r="O17" s="17" t="str">
        <f t="shared" si="0"/>
        <v/>
      </c>
    </row>
    <row r="18" spans="1:15" x14ac:dyDescent="0.2">
      <c r="A18" s="24"/>
      <c r="B18" s="22"/>
      <c r="C18" s="4" t="str">
        <f>IF(ISTEXT($A18),VLOOKUP($A18,Material,2,FALSE),"")</f>
        <v/>
      </c>
      <c r="D18" s="4" t="str">
        <f>IF(ISTEXT($A18),VLOOKUP($A18,Material,3,FALSE),"")</f>
        <v/>
      </c>
      <c r="E18" s="4" t="str">
        <f>IF(ISTEXT($A18),VLOOKUP($A18,Material,4,FALSE),"")</f>
        <v/>
      </c>
      <c r="F18" s="4" t="str">
        <f>IF(ISTEXT($A18),VLOOKUP($A18,Material,5,FALSE),"")</f>
        <v/>
      </c>
      <c r="G18" s="4" t="str">
        <f>IF(ISTEXT($A18),VLOOKUP($A18,Material,6,FALSE),"")</f>
        <v/>
      </c>
      <c r="H18" s="4" t="str">
        <f>IF(ISTEXT($A18),VLOOKUP($A18,Material,7,FALSE),"")</f>
        <v/>
      </c>
      <c r="J18" s="17" t="str">
        <f t="shared" si="0"/>
        <v/>
      </c>
      <c r="K18" s="17" t="str">
        <f t="shared" si="0"/>
        <v/>
      </c>
      <c r="L18" s="17" t="str">
        <f t="shared" si="0"/>
        <v/>
      </c>
      <c r="M18" s="17" t="str">
        <f t="shared" si="0"/>
        <v/>
      </c>
      <c r="N18" s="17" t="str">
        <f t="shared" si="0"/>
        <v/>
      </c>
      <c r="O18" s="17" t="str">
        <f t="shared" si="0"/>
        <v/>
      </c>
    </row>
    <row r="19" spans="1:15" x14ac:dyDescent="0.2">
      <c r="A19" s="24"/>
      <c r="B19" s="26"/>
      <c r="C19" s="4" t="str">
        <f>IF(ISTEXT($A19),VLOOKUP($A19,Material,2,FALSE),"")</f>
        <v/>
      </c>
      <c r="D19" s="4" t="str">
        <f>IF(ISTEXT($A19),VLOOKUP($A19,Material,3,FALSE),"")</f>
        <v/>
      </c>
      <c r="E19" s="4" t="str">
        <f>IF(ISTEXT($A19),VLOOKUP($A19,Material,4,FALSE),"")</f>
        <v/>
      </c>
      <c r="F19" s="4" t="str">
        <f>IF(ISTEXT($A19),VLOOKUP($A19,Material,5,FALSE),"")</f>
        <v/>
      </c>
      <c r="G19" s="4" t="str">
        <f>IF(ISTEXT($A19),VLOOKUP($A19,Material,6,FALSE),"")</f>
        <v/>
      </c>
      <c r="H19" s="4" t="str">
        <f>IF(ISTEXT($A19),VLOOKUP($A19,Material,7,FALSE),"")</f>
        <v/>
      </c>
      <c r="J19" s="17" t="str">
        <f t="shared" si="0"/>
        <v/>
      </c>
      <c r="K19" s="17" t="str">
        <f t="shared" si="0"/>
        <v/>
      </c>
      <c r="L19" s="17" t="str">
        <f t="shared" si="0"/>
        <v/>
      </c>
      <c r="M19" s="17" t="str">
        <f t="shared" si="0"/>
        <v/>
      </c>
      <c r="N19" s="17" t="str">
        <f t="shared" si="0"/>
        <v/>
      </c>
      <c r="O19" s="17" t="str">
        <f t="shared" si="0"/>
        <v/>
      </c>
    </row>
    <row r="20" spans="1:15" x14ac:dyDescent="0.2">
      <c r="A20" s="11" t="s">
        <v>21</v>
      </c>
      <c r="B20" s="12">
        <f>B15-SUM(B16:B19)</f>
        <v>0</v>
      </c>
      <c r="C20" s="4"/>
      <c r="D20" s="4"/>
      <c r="E20" s="4"/>
      <c r="F20" s="4"/>
      <c r="G20" s="4"/>
      <c r="H20" s="4"/>
      <c r="J20" s="17"/>
      <c r="K20" s="17"/>
      <c r="L20" s="17"/>
      <c r="M20" s="17"/>
      <c r="N20" s="17"/>
      <c r="O20" s="17"/>
    </row>
    <row r="21" spans="1:15" ht="15.75" x14ac:dyDescent="0.25">
      <c r="A21" s="8" t="s">
        <v>16</v>
      </c>
      <c r="B21" s="9">
        <f>2*B10*B11 + 2*B9*B11</f>
        <v>0</v>
      </c>
      <c r="C21" s="4"/>
      <c r="D21" s="4"/>
      <c r="E21" s="4"/>
      <c r="F21" s="4"/>
      <c r="G21" s="4"/>
      <c r="H21" s="4"/>
      <c r="J21" s="17"/>
      <c r="K21" s="17"/>
      <c r="L21" s="17"/>
      <c r="M21" s="17"/>
      <c r="N21" s="17"/>
      <c r="O21" s="17"/>
    </row>
    <row r="22" spans="1:15" x14ac:dyDescent="0.2">
      <c r="A22" s="24"/>
      <c r="B22" s="27"/>
      <c r="C22" s="4" t="str">
        <f>IF(ISTEXT($A22),VLOOKUP($A22,Material,2,FALSE),"")</f>
        <v/>
      </c>
      <c r="D22" s="4" t="str">
        <f>IF(ISTEXT($A22),VLOOKUP($A22,Material,3,FALSE),"")</f>
        <v/>
      </c>
      <c r="E22" s="4" t="str">
        <f>IF(ISTEXT($A22),VLOOKUP($A22,Material,4,FALSE),"")</f>
        <v/>
      </c>
      <c r="F22" s="4" t="str">
        <f>IF(ISTEXT($A22),VLOOKUP($A22,Material,5,FALSE),"")</f>
        <v/>
      </c>
      <c r="G22" s="4" t="str">
        <f>IF(ISTEXT($A22),VLOOKUP($A22,Material,6,FALSE),"")</f>
        <v/>
      </c>
      <c r="H22" s="4" t="str">
        <f>IF(ISTEXT($A22),VLOOKUP($A22,Material,7,FALSE),"")</f>
        <v/>
      </c>
      <c r="J22" s="17" t="str">
        <f t="shared" ref="J22:O25" si="1">IF(ISNUMBER(C22),$B22*C22,"")</f>
        <v/>
      </c>
      <c r="K22" s="17" t="str">
        <f t="shared" si="1"/>
        <v/>
      </c>
      <c r="L22" s="17" t="str">
        <f t="shared" si="1"/>
        <v/>
      </c>
      <c r="M22" s="17" t="str">
        <f t="shared" si="1"/>
        <v/>
      </c>
      <c r="N22" s="17" t="str">
        <f t="shared" si="1"/>
        <v/>
      </c>
      <c r="O22" s="17" t="str">
        <f t="shared" si="1"/>
        <v/>
      </c>
    </row>
    <row r="23" spans="1:15" x14ac:dyDescent="0.2">
      <c r="A23" s="24"/>
      <c r="B23" s="28"/>
      <c r="C23" s="4" t="str">
        <f>IF(ISTEXT($A23),VLOOKUP($A23,Material,2,FALSE),"")</f>
        <v/>
      </c>
      <c r="D23" s="4" t="str">
        <f>IF(ISTEXT($A23),VLOOKUP($A23,Material,3,FALSE),"")</f>
        <v/>
      </c>
      <c r="E23" s="4" t="str">
        <f>IF(ISTEXT($A23),VLOOKUP($A23,Material,4,FALSE),"")</f>
        <v/>
      </c>
      <c r="F23" s="4" t="str">
        <f>IF(ISTEXT($A23),VLOOKUP($A23,Material,5,FALSE),"")</f>
        <v/>
      </c>
      <c r="G23" s="4" t="str">
        <f>IF(ISTEXT($A23),VLOOKUP($A23,Material,6,FALSE),"")</f>
        <v/>
      </c>
      <c r="H23" s="4" t="str">
        <f>IF(ISTEXT($A23),VLOOKUP($A23,Material,7,FALSE),"")</f>
        <v/>
      </c>
      <c r="J23" s="17" t="str">
        <f t="shared" si="1"/>
        <v/>
      </c>
      <c r="K23" s="17" t="str">
        <f t="shared" si="1"/>
        <v/>
      </c>
      <c r="L23" s="17" t="str">
        <f t="shared" si="1"/>
        <v/>
      </c>
      <c r="M23" s="17" t="str">
        <f t="shared" si="1"/>
        <v/>
      </c>
      <c r="N23" s="17" t="str">
        <f t="shared" si="1"/>
        <v/>
      </c>
      <c r="O23" s="17" t="str">
        <f t="shared" si="1"/>
        <v/>
      </c>
    </row>
    <row r="24" spans="1:15" x14ac:dyDescent="0.2">
      <c r="A24" s="70"/>
      <c r="B24" s="28"/>
      <c r="C24" s="4" t="str">
        <f>IF(ISTEXT($A24),VLOOKUP($A24,Material,2,FALSE),"")</f>
        <v/>
      </c>
      <c r="D24" s="4" t="str">
        <f>IF(ISTEXT($A24),VLOOKUP($A24,Material,3,FALSE),"")</f>
        <v/>
      </c>
      <c r="E24" s="4" t="str">
        <f>IF(ISTEXT($A24),VLOOKUP($A24,Material,4,FALSE),"")</f>
        <v/>
      </c>
      <c r="F24" s="4" t="str">
        <f>IF(ISTEXT($A24),VLOOKUP($A24,Material,5,FALSE),"")</f>
        <v/>
      </c>
      <c r="G24" s="4" t="str">
        <f>IF(ISTEXT($A24),VLOOKUP($A24,Material,6,FALSE),"")</f>
        <v/>
      </c>
      <c r="H24" s="4" t="str">
        <f>IF(ISTEXT($A24),VLOOKUP($A24,Material,7,FALSE),"")</f>
        <v/>
      </c>
      <c r="J24" s="17" t="str">
        <f t="shared" si="1"/>
        <v/>
      </c>
      <c r="K24" s="17" t="str">
        <f t="shared" si="1"/>
        <v/>
      </c>
      <c r="L24" s="17" t="str">
        <f t="shared" si="1"/>
        <v/>
      </c>
      <c r="M24" s="17" t="str">
        <f t="shared" si="1"/>
        <v/>
      </c>
      <c r="N24" s="17" t="str">
        <f t="shared" si="1"/>
        <v/>
      </c>
      <c r="O24" s="17" t="str">
        <f t="shared" si="1"/>
        <v/>
      </c>
    </row>
    <row r="25" spans="1:15" x14ac:dyDescent="0.2">
      <c r="A25" s="70"/>
      <c r="B25" s="29"/>
      <c r="C25" s="4" t="str">
        <f>IF(ISTEXT($A25),VLOOKUP($A25,Material,2,FALSE),"")</f>
        <v/>
      </c>
      <c r="D25" s="4" t="str">
        <f>IF(ISTEXT($A25),VLOOKUP($A25,Material,3,FALSE),"")</f>
        <v/>
      </c>
      <c r="E25" s="4" t="str">
        <f>IF(ISTEXT($A25),VLOOKUP($A25,Material,4,FALSE),"")</f>
        <v/>
      </c>
      <c r="F25" s="4" t="str">
        <f>IF(ISTEXT($A25),VLOOKUP($A25,Material,5,FALSE),"")</f>
        <v/>
      </c>
      <c r="G25" s="4" t="str">
        <f>IF(ISTEXT($A25),VLOOKUP($A25,Material,6,FALSE),"")</f>
        <v/>
      </c>
      <c r="H25" s="4" t="str">
        <f>IF(ISTEXT($A25),VLOOKUP($A25,Material,7,FALSE),"")</f>
        <v/>
      </c>
      <c r="J25" s="17" t="str">
        <f t="shared" si="1"/>
        <v/>
      </c>
      <c r="K25" s="17" t="str">
        <f t="shared" si="1"/>
        <v/>
      </c>
      <c r="L25" s="17" t="str">
        <f t="shared" si="1"/>
        <v/>
      </c>
      <c r="M25" s="17" t="str">
        <f t="shared" si="1"/>
        <v/>
      </c>
      <c r="N25" s="17" t="str">
        <f t="shared" si="1"/>
        <v/>
      </c>
      <c r="O25" s="17" t="str">
        <f t="shared" si="1"/>
        <v/>
      </c>
    </row>
    <row r="26" spans="1:15" x14ac:dyDescent="0.2">
      <c r="A26" s="11" t="s">
        <v>21</v>
      </c>
      <c r="B26" s="12">
        <f>B21-SUM(B22:B25)</f>
        <v>0</v>
      </c>
      <c r="C26" s="4"/>
      <c r="D26" s="4"/>
      <c r="E26"/>
      <c r="F26" s="4"/>
      <c r="G26" s="4"/>
      <c r="H26" s="4"/>
      <c r="J26" s="17"/>
      <c r="K26" s="17"/>
      <c r="L26" s="17"/>
      <c r="M26" s="17"/>
      <c r="N26" s="17"/>
      <c r="O26" s="17"/>
    </row>
    <row r="27" spans="1:15" ht="15.75" x14ac:dyDescent="0.25">
      <c r="A27" s="8" t="s">
        <v>17</v>
      </c>
      <c r="B27" s="9">
        <f>B10*B9</f>
        <v>0</v>
      </c>
      <c r="C27" s="4"/>
      <c r="D27" s="4"/>
      <c r="E27" s="4"/>
      <c r="F27" s="4"/>
      <c r="G27" s="4"/>
      <c r="H27" s="4"/>
      <c r="J27" s="17"/>
      <c r="K27" s="17"/>
      <c r="L27" s="17"/>
      <c r="M27" s="17"/>
      <c r="N27" s="17"/>
      <c r="O27" s="17"/>
    </row>
    <row r="28" spans="1:15" x14ac:dyDescent="0.2">
      <c r="A28" s="24"/>
      <c r="B28" s="27"/>
      <c r="C28" s="4" t="str">
        <f>IF(ISTEXT($A28),VLOOKUP($A28,Material,2,FALSE),"")</f>
        <v/>
      </c>
      <c r="D28" s="4" t="str">
        <f>IF(ISTEXT($A28),VLOOKUP($A28,Material,3,FALSE),"")</f>
        <v/>
      </c>
      <c r="E28" s="4" t="str">
        <f>IF(ISTEXT($A28),VLOOKUP($A28,Material,4,FALSE),"")</f>
        <v/>
      </c>
      <c r="F28" s="4" t="str">
        <f>IF(ISTEXT($A28),VLOOKUP($A28,Material,5,FALSE),"")</f>
        <v/>
      </c>
      <c r="G28" s="4" t="str">
        <f>IF(ISTEXT($A28),VLOOKUP($A28,Material,6,FALSE),"")</f>
        <v/>
      </c>
      <c r="H28" s="4" t="str">
        <f>IF(ISTEXT($A28),VLOOKUP($A28,Material,7,FALSE),"")</f>
        <v/>
      </c>
      <c r="J28" s="17" t="str">
        <f t="shared" ref="J28:O31" si="2">IF(ISNUMBER(C28),$B28*C28,"")</f>
        <v/>
      </c>
      <c r="K28" s="17" t="str">
        <f t="shared" si="2"/>
        <v/>
      </c>
      <c r="L28" s="17" t="str">
        <f t="shared" si="2"/>
        <v/>
      </c>
      <c r="M28" s="17" t="str">
        <f t="shared" si="2"/>
        <v/>
      </c>
      <c r="N28" s="17" t="str">
        <f t="shared" si="2"/>
        <v/>
      </c>
      <c r="O28" s="17" t="str">
        <f t="shared" si="2"/>
        <v/>
      </c>
    </row>
    <row r="29" spans="1:15" x14ac:dyDescent="0.2">
      <c r="A29" s="24"/>
      <c r="B29" s="28"/>
      <c r="C29" s="4" t="str">
        <f>IF(ISTEXT($A29),VLOOKUP($A29,Material,2,FALSE),"")</f>
        <v/>
      </c>
      <c r="D29" s="4" t="str">
        <f>IF(ISTEXT($A29),VLOOKUP($A29,Material,3,FALSE),"")</f>
        <v/>
      </c>
      <c r="E29" s="4" t="str">
        <f>IF(ISTEXT($A29),VLOOKUP($A29,Material,4,FALSE),"")</f>
        <v/>
      </c>
      <c r="F29" s="4" t="str">
        <f>IF(ISTEXT($A29),VLOOKUP($A29,Material,5,FALSE),"")</f>
        <v/>
      </c>
      <c r="G29" s="4" t="str">
        <f>IF(ISTEXT($A29),VLOOKUP($A29,Material,6,FALSE),"")</f>
        <v/>
      </c>
      <c r="H29" s="4" t="str">
        <f>IF(ISTEXT($A29),VLOOKUP($A29,Material,7,FALSE),"")</f>
        <v/>
      </c>
      <c r="J29" s="17" t="str">
        <f t="shared" si="2"/>
        <v/>
      </c>
      <c r="K29" s="17" t="str">
        <f t="shared" si="2"/>
        <v/>
      </c>
      <c r="L29" s="17" t="str">
        <f t="shared" si="2"/>
        <v/>
      </c>
      <c r="M29" s="17" t="str">
        <f t="shared" si="2"/>
        <v/>
      </c>
      <c r="N29" s="17" t="str">
        <f t="shared" si="2"/>
        <v/>
      </c>
      <c r="O29" s="17" t="str">
        <f t="shared" si="2"/>
        <v/>
      </c>
    </row>
    <row r="30" spans="1:15" x14ac:dyDescent="0.2">
      <c r="A30" s="24"/>
      <c r="B30" s="28"/>
      <c r="C30" s="4" t="str">
        <f>IF(ISTEXT($A30),VLOOKUP($A30,Material,2,FALSE),"")</f>
        <v/>
      </c>
      <c r="D30" s="4" t="str">
        <f>IF(ISTEXT($A30),VLOOKUP($A30,Material,3,FALSE),"")</f>
        <v/>
      </c>
      <c r="E30" s="4" t="str">
        <f>IF(ISTEXT($A30),VLOOKUP($A30,Material,4,FALSE),"")</f>
        <v/>
      </c>
      <c r="F30" s="4" t="str">
        <f>IF(ISTEXT($A30),VLOOKUP($A30,Material,5,FALSE),"")</f>
        <v/>
      </c>
      <c r="G30" s="4" t="str">
        <f>IF(ISTEXT($A30),VLOOKUP($A30,Material,6,FALSE),"")</f>
        <v/>
      </c>
      <c r="H30" s="4" t="str">
        <f>IF(ISTEXT($A30),VLOOKUP($A30,Material,7,FALSE),"")</f>
        <v/>
      </c>
      <c r="J30" s="17" t="str">
        <f t="shared" si="2"/>
        <v/>
      </c>
      <c r="K30" s="17" t="str">
        <f t="shared" si="2"/>
        <v/>
      </c>
      <c r="L30" s="17" t="str">
        <f t="shared" si="2"/>
        <v/>
      </c>
      <c r="M30" s="17" t="str">
        <f t="shared" si="2"/>
        <v/>
      </c>
      <c r="N30" s="17" t="str">
        <f t="shared" si="2"/>
        <v/>
      </c>
      <c r="O30" s="17" t="str">
        <f t="shared" si="2"/>
        <v/>
      </c>
    </row>
    <row r="31" spans="1:15" x14ac:dyDescent="0.2">
      <c r="A31" s="24"/>
      <c r="B31" s="29"/>
      <c r="C31" s="4" t="str">
        <f>IF(ISTEXT($A31),VLOOKUP($A31,Material,2,FALSE),"")</f>
        <v/>
      </c>
      <c r="D31" s="4" t="str">
        <f>IF(ISTEXT($A31),VLOOKUP($A31,Material,3,FALSE),"")</f>
        <v/>
      </c>
      <c r="E31" s="4" t="str">
        <f>IF(ISTEXT($A31),VLOOKUP($A31,Material,4,FALSE),"")</f>
        <v/>
      </c>
      <c r="F31" s="4" t="str">
        <f>IF(ISTEXT($A31),VLOOKUP($A31,Material,5,FALSE),"")</f>
        <v/>
      </c>
      <c r="G31" s="4" t="str">
        <f>IF(ISTEXT($A31),VLOOKUP($A31,Material,6,FALSE),"")</f>
        <v/>
      </c>
      <c r="H31" s="4" t="str">
        <f>IF(ISTEXT($A31),VLOOKUP($A31,Material,7,FALSE),"")</f>
        <v/>
      </c>
      <c r="J31" s="17" t="str">
        <f t="shared" si="2"/>
        <v/>
      </c>
      <c r="K31" s="17" t="str">
        <f t="shared" si="2"/>
        <v/>
      </c>
      <c r="L31" s="17" t="str">
        <f t="shared" si="2"/>
        <v/>
      </c>
      <c r="M31" s="17" t="str">
        <f t="shared" si="2"/>
        <v/>
      </c>
      <c r="N31" s="17" t="str">
        <f t="shared" si="2"/>
        <v/>
      </c>
      <c r="O31" s="17" t="str">
        <f t="shared" si="2"/>
        <v/>
      </c>
    </row>
    <row r="32" spans="1:15" x14ac:dyDescent="0.2">
      <c r="A32" s="11" t="s">
        <v>21</v>
      </c>
      <c r="B32" s="12">
        <f>B27-SUM(B28:B31)</f>
        <v>0</v>
      </c>
      <c r="C32" s="13"/>
      <c r="D32" s="13"/>
      <c r="E32" s="13"/>
      <c r="F32" s="13"/>
      <c r="G32" s="13"/>
      <c r="H32" s="13"/>
      <c r="I32" s="13"/>
      <c r="J32" s="16"/>
      <c r="K32" s="16"/>
      <c r="L32" s="16"/>
      <c r="M32" s="16"/>
      <c r="N32" s="16"/>
      <c r="O32" s="16"/>
    </row>
    <row r="33" spans="1:15" ht="20.25" x14ac:dyDescent="0.35">
      <c r="A33" s="84" t="s">
        <v>75</v>
      </c>
      <c r="B33" s="83">
        <f>2*(B9*B10+B10*B11+B9*B11)</f>
        <v>0</v>
      </c>
      <c r="C33" s="9"/>
      <c r="D33" s="9"/>
      <c r="E33" s="9"/>
      <c r="F33" s="9"/>
      <c r="G33" s="9"/>
      <c r="H33" s="9"/>
      <c r="J33" s="1"/>
      <c r="K33" s="1"/>
      <c r="L33" s="1"/>
      <c r="M33" s="1"/>
      <c r="N33" s="1"/>
      <c r="O33" s="1"/>
    </row>
    <row r="34" spans="1:15" ht="20.25" x14ac:dyDescent="0.35">
      <c r="A34" s="2" t="s">
        <v>26</v>
      </c>
      <c r="B34" s="68"/>
      <c r="J34" s="69">
        <f>SUM(J16:J31)</f>
        <v>0</v>
      </c>
      <c r="K34" s="69">
        <f t="shared" ref="K34:O34" si="3">SUM(K16:K31)</f>
        <v>0</v>
      </c>
      <c r="L34" s="69">
        <f t="shared" si="3"/>
        <v>0</v>
      </c>
      <c r="M34" s="69">
        <f t="shared" si="3"/>
        <v>0</v>
      </c>
      <c r="N34" s="69">
        <f>SUM(N16:N31)</f>
        <v>0</v>
      </c>
      <c r="O34" s="69">
        <f t="shared" si="3"/>
        <v>0</v>
      </c>
    </row>
    <row r="35" spans="1:15" ht="18" x14ac:dyDescent="0.2">
      <c r="A35" s="73" t="s">
        <v>56</v>
      </c>
      <c r="B35" s="68"/>
      <c r="J35" s="69"/>
      <c r="K35" s="74" t="str">
        <f>IF(G11&gt;0,K34/G11,"")</f>
        <v/>
      </c>
      <c r="L35" s="74" t="str">
        <f>IF(G11&gt;0,L34/G11,"")</f>
        <v/>
      </c>
      <c r="M35" s="74" t="str">
        <f>IF(G11&gt;0,M34/G11,"")</f>
        <v/>
      </c>
      <c r="N35" s="74" t="str">
        <f>IF(G11&gt;0,N34/G11,"")</f>
        <v/>
      </c>
      <c r="O35" s="69"/>
    </row>
    <row r="36" spans="1:15" s="72" customFormat="1" ht="19.5" x14ac:dyDescent="0.35">
      <c r="A36" s="13" t="s">
        <v>27</v>
      </c>
      <c r="B36" s="13"/>
      <c r="C36" s="15" t="str">
        <f t="shared" ref="C36:H36" si="4">IF(J34&lt;&gt;0,J34/$B$33,"-")</f>
        <v>-</v>
      </c>
      <c r="D36" s="15" t="str">
        <f t="shared" si="4"/>
        <v>-</v>
      </c>
      <c r="E36" s="15" t="str">
        <f t="shared" si="4"/>
        <v>-</v>
      </c>
      <c r="F36" s="15" t="str">
        <f t="shared" si="4"/>
        <v>-</v>
      </c>
      <c r="G36" s="15" t="str">
        <f t="shared" si="4"/>
        <v>-</v>
      </c>
      <c r="H36" s="15" t="str">
        <f t="shared" si="4"/>
        <v>-</v>
      </c>
      <c r="I36" s="13"/>
      <c r="J36" s="16"/>
      <c r="K36" s="16"/>
      <c r="L36" s="16"/>
      <c r="M36" s="16"/>
      <c r="N36" s="16"/>
      <c r="O36" s="16"/>
    </row>
    <row r="37" spans="1:15" ht="19.5" x14ac:dyDescent="0.35">
      <c r="A37" s="5" t="s">
        <v>23</v>
      </c>
      <c r="B37" s="2">
        <v>0.25</v>
      </c>
      <c r="C37" s="6"/>
      <c r="D37" s="6"/>
      <c r="E37" s="6"/>
      <c r="F37" s="6"/>
      <c r="G37" s="6"/>
      <c r="H37" s="6"/>
      <c r="J37" s="1"/>
      <c r="K37" s="1"/>
      <c r="L37" s="1"/>
      <c r="M37" s="1"/>
      <c r="N37" s="1"/>
      <c r="O37" s="1"/>
    </row>
    <row r="38" spans="1:15" ht="18.75" x14ac:dyDescent="0.35">
      <c r="A38" s="32" t="s">
        <v>24</v>
      </c>
      <c r="B38" s="35" t="str">
        <f>IF(COUNT(C36:H36)&gt;0,AVERAGE(C36:H36),"-")</f>
        <v>-</v>
      </c>
      <c r="C38" s="5"/>
      <c r="D38" s="32" t="s">
        <v>32</v>
      </c>
      <c r="E38" s="33"/>
      <c r="F38" s="33"/>
      <c r="G38" s="34"/>
      <c r="H38" s="34"/>
      <c r="I38" s="32" t="str">
        <f>IF(ISNUMBER(B38),IF(B38&gt;=B37,"Erfüllt","Nicht erfüllt"),"")</f>
        <v/>
      </c>
      <c r="J38" s="34"/>
      <c r="K38" s="34"/>
    </row>
    <row r="39" spans="1:15" x14ac:dyDescent="0.2">
      <c r="D39" s="2" t="s">
        <v>33</v>
      </c>
    </row>
    <row r="41" spans="1:15" s="71" customFormat="1" ht="12" x14ac:dyDescent="0.2"/>
    <row r="42" spans="1:15" x14ac:dyDescent="0.2">
      <c r="A42" s="14" t="s">
        <v>22</v>
      </c>
      <c r="B42" s="89"/>
      <c r="C42" s="89"/>
      <c r="D42" s="89"/>
      <c r="E42" s="89"/>
      <c r="F42" s="89"/>
      <c r="G42" s="89"/>
      <c r="H42" s="89"/>
    </row>
    <row r="43" spans="1:15" x14ac:dyDescent="0.2">
      <c r="A43" s="2" t="str">
        <f>""</f>
        <v/>
      </c>
    </row>
  </sheetData>
  <sheetProtection sheet="1" objects="1" scenarios="1"/>
  <mergeCells count="10">
    <mergeCell ref="B42:H42"/>
    <mergeCell ref="J13:O13"/>
    <mergeCell ref="C13:H13"/>
    <mergeCell ref="B2:H2"/>
    <mergeCell ref="B3:H3"/>
    <mergeCell ref="B4:H4"/>
    <mergeCell ref="B5:H5"/>
    <mergeCell ref="B6:H6"/>
    <mergeCell ref="B7:H7"/>
    <mergeCell ref="N3:O3"/>
  </mergeCells>
  <phoneticPr fontId="3" type="noConversion"/>
  <conditionalFormatting sqref="B26 B20 B32">
    <cfRule type="cellIs" dxfId="13" priority="1" stopIfTrue="1" operator="lessThan">
      <formula>0</formula>
    </cfRule>
  </conditionalFormatting>
  <dataValidations count="1">
    <dataValidation type="list" allowBlank="1" showInputMessage="1" showErrorMessage="1" sqref="A16:A19 A22:A25 A28:A31" xr:uid="{00000000-0002-0000-0100-000000000000}">
      <formula1>OFFSET(Material,1,0,ROWS(Material)-1,1)</formula1>
    </dataValidation>
  </dataValidations>
  <pageMargins left="0.74803149606299213" right="0.74803149606299213" top="0.5" bottom="0.59055118110236227" header="0.3" footer="0.39370078740157483"/>
  <pageSetup paperSize="9" scale="75" orientation="landscape" r:id="rId1"/>
  <headerFooter alignWithMargins="0">
    <oddFooter>&amp;R&amp;"Arial,Kursiv"&amp;10&amp;Z&amp;F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>
    <pageSetUpPr fitToPage="1"/>
  </sheetPr>
  <dimension ref="A1:T32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N23" sqref="N23"/>
    </sheetView>
  </sheetViews>
  <sheetFormatPr baseColWidth="10" defaultColWidth="5.21875" defaultRowHeight="15" customHeight="1" x14ac:dyDescent="0.2"/>
  <cols>
    <col min="1" max="1" width="4" style="18" customWidth="1"/>
    <col min="2" max="2" width="47.21875" style="18" customWidth="1"/>
    <col min="3" max="8" width="6.77734375" style="18" customWidth="1"/>
    <col min="9" max="16384" width="5.21875" style="18"/>
  </cols>
  <sheetData>
    <row r="1" spans="1:20" ht="15" customHeight="1" x14ac:dyDescent="0.35">
      <c r="A1" s="77" t="s">
        <v>66</v>
      </c>
      <c r="B1" s="50" t="s">
        <v>0</v>
      </c>
      <c r="C1" s="51" t="s">
        <v>1</v>
      </c>
      <c r="D1" s="51" t="s">
        <v>2</v>
      </c>
      <c r="E1" s="51" t="s">
        <v>3</v>
      </c>
      <c r="F1" s="51" t="s">
        <v>5</v>
      </c>
      <c r="G1" s="51" t="s">
        <v>6</v>
      </c>
      <c r="H1" s="52" t="s">
        <v>7</v>
      </c>
      <c r="J1" s="38" t="s">
        <v>43</v>
      </c>
    </row>
    <row r="2" spans="1:20" ht="15" customHeight="1" x14ac:dyDescent="0.2">
      <c r="A2" s="78">
        <v>1</v>
      </c>
      <c r="B2" s="46" t="s">
        <v>63</v>
      </c>
      <c r="C2" s="75">
        <v>0.25</v>
      </c>
      <c r="D2" s="75">
        <v>0.5</v>
      </c>
      <c r="E2" s="75">
        <v>0.75</v>
      </c>
      <c r="F2" s="75">
        <v>0.9</v>
      </c>
      <c r="G2" s="75">
        <v>0.95</v>
      </c>
      <c r="H2" s="76">
        <v>0.95</v>
      </c>
    </row>
    <row r="3" spans="1:20" ht="15" customHeight="1" x14ac:dyDescent="0.2">
      <c r="A3" s="79">
        <v>2</v>
      </c>
      <c r="B3" s="46" t="s">
        <v>64</v>
      </c>
      <c r="C3" s="75">
        <v>0.2</v>
      </c>
      <c r="D3" s="75">
        <v>0.4</v>
      </c>
      <c r="E3" s="75">
        <v>0.7</v>
      </c>
      <c r="F3" s="75">
        <v>0.8</v>
      </c>
      <c r="G3" s="75">
        <v>0.85</v>
      </c>
      <c r="H3" s="76">
        <v>0.8</v>
      </c>
      <c r="J3" s="95" t="s">
        <v>76</v>
      </c>
      <c r="K3" s="95"/>
      <c r="L3" s="95"/>
      <c r="M3" s="95"/>
      <c r="N3" s="95"/>
      <c r="O3" s="95"/>
      <c r="P3" s="95"/>
      <c r="Q3" s="95"/>
      <c r="R3" s="67"/>
      <c r="S3" s="67"/>
      <c r="T3" s="67"/>
    </row>
    <row r="4" spans="1:20" ht="15" customHeight="1" x14ac:dyDescent="0.2">
      <c r="A4" s="79">
        <v>3</v>
      </c>
      <c r="B4" s="46" t="s">
        <v>65</v>
      </c>
      <c r="C4" s="75">
        <v>0.2</v>
      </c>
      <c r="D4" s="75">
        <v>0.35</v>
      </c>
      <c r="E4" s="75">
        <v>0.65</v>
      </c>
      <c r="F4" s="75">
        <v>0.7</v>
      </c>
      <c r="G4" s="75">
        <v>0.75</v>
      </c>
      <c r="H4" s="76">
        <v>0.75</v>
      </c>
      <c r="J4" s="95"/>
      <c r="K4" s="95"/>
      <c r="L4" s="95"/>
      <c r="M4" s="95"/>
      <c r="N4" s="95"/>
      <c r="O4" s="95"/>
      <c r="P4" s="95"/>
      <c r="Q4" s="95"/>
      <c r="R4" s="67"/>
      <c r="S4" s="67"/>
      <c r="T4" s="67"/>
    </row>
    <row r="5" spans="1:20" ht="15" customHeight="1" x14ac:dyDescent="0.2">
      <c r="A5" s="80">
        <v>4</v>
      </c>
      <c r="B5" s="59" t="s">
        <v>57</v>
      </c>
      <c r="C5" s="61">
        <v>0.02</v>
      </c>
      <c r="D5" s="61">
        <v>0.03</v>
      </c>
      <c r="E5" s="61">
        <v>0.12</v>
      </c>
      <c r="F5" s="61">
        <v>0.35</v>
      </c>
      <c r="G5" s="61">
        <v>0.57999999999999996</v>
      </c>
      <c r="H5" s="63">
        <v>0.45</v>
      </c>
      <c r="J5" s="95"/>
      <c r="K5" s="95"/>
      <c r="L5" s="95"/>
      <c r="M5" s="95"/>
      <c r="N5" s="95"/>
      <c r="O5" s="95"/>
      <c r="P5" s="95"/>
      <c r="Q5" s="95"/>
      <c r="R5" s="67"/>
      <c r="S5" s="67"/>
      <c r="T5" s="67"/>
    </row>
    <row r="6" spans="1:20" ht="15" customHeight="1" x14ac:dyDescent="0.2">
      <c r="A6" s="80">
        <v>5</v>
      </c>
      <c r="B6" s="59" t="s">
        <v>58</v>
      </c>
      <c r="C6" s="61">
        <v>0.12</v>
      </c>
      <c r="D6" s="61">
        <v>0.39</v>
      </c>
      <c r="E6" s="61">
        <v>0.45</v>
      </c>
      <c r="F6" s="61">
        <v>0.3</v>
      </c>
      <c r="G6" s="61">
        <v>0.4</v>
      </c>
      <c r="H6" s="63">
        <v>0.44</v>
      </c>
      <c r="J6" s="95"/>
      <c r="K6" s="95"/>
      <c r="L6" s="95"/>
      <c r="M6" s="95"/>
      <c r="N6" s="95"/>
      <c r="O6" s="95"/>
      <c r="P6" s="95"/>
      <c r="Q6" s="95"/>
      <c r="R6" s="67"/>
      <c r="S6" s="67"/>
      <c r="T6" s="67"/>
    </row>
    <row r="7" spans="1:20" ht="15" customHeight="1" x14ac:dyDescent="0.2">
      <c r="A7" s="79">
        <v>6</v>
      </c>
      <c r="B7" s="46" t="s">
        <v>53</v>
      </c>
      <c r="C7" s="42">
        <v>0.05</v>
      </c>
      <c r="D7" s="42">
        <v>0.15</v>
      </c>
      <c r="E7" s="42">
        <v>0.35</v>
      </c>
      <c r="F7" s="42">
        <v>0.6</v>
      </c>
      <c r="G7" s="42">
        <v>0.85</v>
      </c>
      <c r="H7" s="48">
        <v>0.7</v>
      </c>
      <c r="J7" s="95"/>
      <c r="K7" s="95"/>
      <c r="L7" s="95"/>
      <c r="M7" s="95"/>
      <c r="N7" s="95"/>
      <c r="O7" s="95"/>
      <c r="P7" s="95"/>
      <c r="Q7" s="95"/>
      <c r="R7" s="67"/>
      <c r="S7" s="67"/>
      <c r="T7" s="67"/>
    </row>
    <row r="8" spans="1:20" ht="15" customHeight="1" x14ac:dyDescent="0.25">
      <c r="A8" s="79">
        <v>7</v>
      </c>
      <c r="B8" s="46" t="s">
        <v>61</v>
      </c>
      <c r="C8" s="60">
        <v>0.19</v>
      </c>
      <c r="D8" s="60">
        <v>0.5</v>
      </c>
      <c r="E8" s="60">
        <v>0.78</v>
      </c>
      <c r="F8" s="60">
        <v>0.95</v>
      </c>
      <c r="G8" s="60">
        <v>0.96</v>
      </c>
      <c r="H8" s="62">
        <v>0.98</v>
      </c>
      <c r="J8" s="95"/>
      <c r="K8" s="95"/>
      <c r="L8" s="95"/>
      <c r="M8" s="95"/>
      <c r="N8" s="95"/>
      <c r="O8" s="95"/>
      <c r="P8" s="95"/>
      <c r="Q8" s="95"/>
      <c r="R8" s="67"/>
      <c r="S8" s="67"/>
      <c r="T8" s="67"/>
    </row>
    <row r="9" spans="1:20" ht="15" customHeight="1" x14ac:dyDescent="0.25">
      <c r="A9" s="79">
        <v>8</v>
      </c>
      <c r="B9" s="46" t="s">
        <v>62</v>
      </c>
      <c r="C9" s="60">
        <v>0.18</v>
      </c>
      <c r="D9" s="60">
        <v>0.26</v>
      </c>
      <c r="E9" s="60">
        <v>0.48</v>
      </c>
      <c r="F9" s="60">
        <v>0.66</v>
      </c>
      <c r="G9" s="60">
        <v>0.69</v>
      </c>
      <c r="H9" s="62">
        <v>0.72</v>
      </c>
      <c r="J9" s="95"/>
      <c r="K9" s="95"/>
      <c r="L9" s="95"/>
      <c r="M9" s="95"/>
      <c r="N9" s="95"/>
      <c r="O9" s="95"/>
      <c r="P9" s="95"/>
      <c r="Q9" s="95"/>
      <c r="R9" s="67"/>
      <c r="S9" s="67"/>
      <c r="T9" s="67"/>
    </row>
    <row r="10" spans="1:20" ht="15" customHeight="1" x14ac:dyDescent="0.2">
      <c r="A10" s="79">
        <v>9</v>
      </c>
      <c r="B10" s="47" t="s">
        <v>50</v>
      </c>
      <c r="C10" s="43">
        <v>0.16</v>
      </c>
      <c r="D10" s="43">
        <v>0.13</v>
      </c>
      <c r="E10" s="43">
        <v>0.15</v>
      </c>
      <c r="F10" s="43">
        <v>0.11</v>
      </c>
      <c r="G10" s="43">
        <v>0.13</v>
      </c>
      <c r="H10" s="49">
        <v>0.14000000000000001</v>
      </c>
      <c r="J10" s="95"/>
      <c r="K10" s="95"/>
      <c r="L10" s="95"/>
      <c r="M10" s="95"/>
      <c r="N10" s="95"/>
      <c r="O10" s="95"/>
      <c r="P10" s="95"/>
      <c r="Q10" s="95"/>
      <c r="R10" s="67"/>
      <c r="S10" s="67"/>
      <c r="T10" s="67"/>
    </row>
    <row r="11" spans="1:20" ht="15" customHeight="1" x14ac:dyDescent="0.2">
      <c r="A11" s="80">
        <v>10</v>
      </c>
      <c r="B11" s="59" t="s">
        <v>49</v>
      </c>
      <c r="C11" s="61">
        <v>0.02</v>
      </c>
      <c r="D11" s="61">
        <v>0.03</v>
      </c>
      <c r="E11" s="61">
        <v>0.03</v>
      </c>
      <c r="F11" s="61">
        <v>0.04</v>
      </c>
      <c r="G11" s="61">
        <v>0.05</v>
      </c>
      <c r="H11" s="63">
        <v>0.05</v>
      </c>
      <c r="J11" s="95"/>
      <c r="K11" s="95"/>
      <c r="L11" s="95"/>
      <c r="M11" s="95"/>
      <c r="N11" s="95"/>
      <c r="O11" s="95"/>
      <c r="P11" s="95"/>
      <c r="Q11" s="95"/>
      <c r="R11" s="67"/>
      <c r="S11" s="67"/>
      <c r="T11" s="67"/>
    </row>
    <row r="12" spans="1:20" ht="15" customHeight="1" x14ac:dyDescent="0.2">
      <c r="A12" s="80">
        <v>11</v>
      </c>
      <c r="B12" s="59" t="s">
        <v>25</v>
      </c>
      <c r="C12" s="42">
        <v>0.25</v>
      </c>
      <c r="D12" s="42">
        <v>0.15</v>
      </c>
      <c r="E12" s="42">
        <v>0.1</v>
      </c>
      <c r="F12" s="42">
        <v>0.05</v>
      </c>
      <c r="G12" s="42">
        <v>0.03</v>
      </c>
      <c r="H12" s="48">
        <v>0.03</v>
      </c>
      <c r="J12" s="95"/>
      <c r="K12" s="95"/>
      <c r="L12" s="95"/>
      <c r="M12" s="95"/>
      <c r="N12" s="95"/>
      <c r="O12" s="95"/>
      <c r="P12" s="95"/>
      <c r="Q12" s="95"/>
      <c r="R12" s="67"/>
      <c r="S12" s="67"/>
      <c r="T12" s="67"/>
    </row>
    <row r="13" spans="1:20" ht="15" customHeight="1" x14ac:dyDescent="0.2">
      <c r="A13" s="79">
        <v>12</v>
      </c>
      <c r="B13" s="47" t="s">
        <v>28</v>
      </c>
      <c r="C13" s="43">
        <v>0.15</v>
      </c>
      <c r="D13" s="43">
        <v>0.12</v>
      </c>
      <c r="E13" s="43">
        <v>0.1</v>
      </c>
      <c r="F13" s="43">
        <v>0.08</v>
      </c>
      <c r="G13" s="43">
        <v>0.08</v>
      </c>
      <c r="H13" s="49">
        <v>0.08</v>
      </c>
      <c r="J13" s="95"/>
      <c r="K13" s="95"/>
      <c r="L13" s="95"/>
      <c r="M13" s="95"/>
      <c r="N13" s="95"/>
      <c r="O13" s="95"/>
      <c r="P13" s="95"/>
      <c r="Q13" s="95"/>
      <c r="R13" s="67"/>
      <c r="S13" s="67"/>
      <c r="T13" s="67"/>
    </row>
    <row r="14" spans="1:20" ht="15" customHeight="1" x14ac:dyDescent="0.2">
      <c r="A14" s="79">
        <v>13</v>
      </c>
      <c r="B14" s="47" t="s">
        <v>29</v>
      </c>
      <c r="C14" s="43">
        <v>0.4</v>
      </c>
      <c r="D14" s="43">
        <v>0.5</v>
      </c>
      <c r="E14" s="43">
        <v>0.3</v>
      </c>
      <c r="F14" s="43">
        <v>0.15</v>
      </c>
      <c r="G14" s="43">
        <v>0.1</v>
      </c>
      <c r="H14" s="49">
        <v>0.1</v>
      </c>
      <c r="J14" s="95"/>
      <c r="K14" s="95"/>
      <c r="L14" s="95"/>
      <c r="M14" s="95"/>
      <c r="N14" s="95"/>
      <c r="O14" s="95"/>
      <c r="P14" s="95"/>
      <c r="Q14" s="95"/>
      <c r="R14" s="67"/>
      <c r="S14" s="67"/>
      <c r="T14" s="67"/>
    </row>
    <row r="15" spans="1:20" ht="15" customHeight="1" x14ac:dyDescent="0.2">
      <c r="A15" s="79">
        <v>14</v>
      </c>
      <c r="B15" s="46" t="s">
        <v>70</v>
      </c>
      <c r="C15" s="42">
        <v>0.08</v>
      </c>
      <c r="D15" s="42">
        <v>0.11</v>
      </c>
      <c r="E15" s="42">
        <v>0.18</v>
      </c>
      <c r="F15" s="42">
        <v>0.5</v>
      </c>
      <c r="G15" s="42">
        <v>0.8</v>
      </c>
      <c r="H15" s="48">
        <v>0.72</v>
      </c>
      <c r="J15" s="95"/>
      <c r="K15" s="95"/>
      <c r="L15" s="95"/>
      <c r="M15" s="95"/>
      <c r="N15" s="95"/>
      <c r="O15" s="95"/>
      <c r="P15" s="95"/>
      <c r="Q15" s="95"/>
      <c r="R15" s="67"/>
      <c r="S15" s="67"/>
      <c r="T15" s="67"/>
    </row>
    <row r="16" spans="1:20" ht="15" customHeight="1" x14ac:dyDescent="0.2">
      <c r="A16" s="79">
        <v>15</v>
      </c>
      <c r="B16" s="46" t="s">
        <v>71</v>
      </c>
      <c r="C16" s="42">
        <v>0.17</v>
      </c>
      <c r="D16" s="42">
        <v>0.22</v>
      </c>
      <c r="E16" s="42">
        <v>0.42</v>
      </c>
      <c r="F16" s="42">
        <v>0.78</v>
      </c>
      <c r="G16" s="42">
        <v>0.65</v>
      </c>
      <c r="H16" s="48">
        <v>0.95</v>
      </c>
      <c r="J16" s="95"/>
      <c r="K16" s="95"/>
      <c r="L16" s="95"/>
      <c r="M16" s="95"/>
      <c r="N16" s="95"/>
      <c r="O16" s="95"/>
      <c r="P16" s="95"/>
      <c r="Q16" s="95"/>
      <c r="R16" s="67"/>
      <c r="S16" s="67"/>
      <c r="T16" s="67"/>
    </row>
    <row r="17" spans="1:20" ht="15" customHeight="1" x14ac:dyDescent="0.2">
      <c r="A17" s="80">
        <v>16</v>
      </c>
      <c r="B17" s="59" t="s">
        <v>4</v>
      </c>
      <c r="C17" s="61">
        <v>0.02</v>
      </c>
      <c r="D17" s="61">
        <v>0.03</v>
      </c>
      <c r="E17" s="61">
        <v>0.03</v>
      </c>
      <c r="F17" s="61">
        <v>0.04</v>
      </c>
      <c r="G17" s="61">
        <v>0.06</v>
      </c>
      <c r="H17" s="63">
        <v>0.05</v>
      </c>
      <c r="J17" s="95"/>
      <c r="K17" s="95"/>
      <c r="L17" s="95"/>
      <c r="M17" s="95"/>
      <c r="N17" s="95"/>
      <c r="O17" s="95"/>
      <c r="P17" s="95"/>
      <c r="Q17" s="95"/>
      <c r="R17" s="67"/>
      <c r="S17" s="67"/>
      <c r="T17" s="67"/>
    </row>
    <row r="18" spans="1:20" ht="15" customHeight="1" x14ac:dyDescent="0.2">
      <c r="A18" s="79">
        <v>17</v>
      </c>
      <c r="B18" s="46" t="s">
        <v>67</v>
      </c>
      <c r="C18" s="60">
        <v>0.41</v>
      </c>
      <c r="D18" s="60">
        <v>0.76</v>
      </c>
      <c r="E18" s="60">
        <v>0.91</v>
      </c>
      <c r="F18" s="60">
        <v>0.59</v>
      </c>
      <c r="G18" s="60">
        <v>0.67</v>
      </c>
      <c r="H18" s="62">
        <v>0.62</v>
      </c>
      <c r="J18" s="67"/>
      <c r="K18" s="67"/>
      <c r="L18" s="67"/>
      <c r="M18" s="67"/>
      <c r="N18" s="67"/>
      <c r="O18" s="67"/>
      <c r="P18" s="67"/>
      <c r="Q18" s="67"/>
    </row>
    <row r="19" spans="1:20" ht="15" customHeight="1" x14ac:dyDescent="0.2">
      <c r="A19" s="79">
        <v>18</v>
      </c>
      <c r="B19" s="46" t="s">
        <v>68</v>
      </c>
      <c r="C19" s="60">
        <v>0.35</v>
      </c>
      <c r="D19" s="60">
        <v>0.86</v>
      </c>
      <c r="E19" s="60">
        <v>0.98</v>
      </c>
      <c r="F19" s="60">
        <v>0.88</v>
      </c>
      <c r="G19" s="60">
        <v>1.01</v>
      </c>
      <c r="H19" s="62">
        <v>0.91</v>
      </c>
      <c r="J19" s="67"/>
      <c r="K19" s="67"/>
      <c r="L19" s="67"/>
      <c r="M19" s="67"/>
      <c r="N19" s="67"/>
      <c r="O19" s="67"/>
      <c r="P19" s="67"/>
      <c r="Q19" s="67"/>
    </row>
    <row r="20" spans="1:20" ht="15" customHeight="1" x14ac:dyDescent="0.2">
      <c r="A20" s="80">
        <v>19</v>
      </c>
      <c r="B20" s="82" t="s">
        <v>69</v>
      </c>
      <c r="C20" s="61">
        <v>0.15</v>
      </c>
      <c r="D20" s="61">
        <v>0.75</v>
      </c>
      <c r="E20" s="61">
        <v>0.9</v>
      </c>
      <c r="F20" s="61">
        <v>0.9</v>
      </c>
      <c r="G20" s="61">
        <v>0.95</v>
      </c>
      <c r="H20" s="63">
        <v>0.98</v>
      </c>
      <c r="J20" s="67"/>
      <c r="K20" s="67"/>
      <c r="L20" s="67"/>
      <c r="M20" s="67"/>
      <c r="N20" s="67"/>
      <c r="O20" s="67"/>
      <c r="P20" s="67"/>
      <c r="Q20" s="67"/>
    </row>
    <row r="21" spans="1:20" ht="15" customHeight="1" x14ac:dyDescent="0.2">
      <c r="A21" s="80">
        <v>20</v>
      </c>
      <c r="B21" s="59" t="s">
        <v>72</v>
      </c>
      <c r="C21" s="61">
        <v>7.0000000000000007E-2</v>
      </c>
      <c r="D21" s="61">
        <v>0.28999999999999998</v>
      </c>
      <c r="E21" s="61">
        <v>0.74</v>
      </c>
      <c r="F21" s="61">
        <v>0.92</v>
      </c>
      <c r="G21" s="61">
        <v>0.95</v>
      </c>
      <c r="H21" s="63">
        <v>0.92</v>
      </c>
      <c r="J21" s="67"/>
      <c r="K21" s="67"/>
      <c r="L21" s="67"/>
      <c r="M21" s="67"/>
      <c r="N21" s="67"/>
      <c r="O21" s="67"/>
      <c r="P21" s="67"/>
      <c r="Q21" s="67"/>
    </row>
    <row r="22" spans="1:20" ht="15" customHeight="1" x14ac:dyDescent="0.2">
      <c r="A22" s="80">
        <v>21</v>
      </c>
      <c r="B22" s="59" t="s">
        <v>73</v>
      </c>
      <c r="C22" s="61">
        <v>0.22</v>
      </c>
      <c r="D22" s="61">
        <v>0.83</v>
      </c>
      <c r="E22" s="61">
        <v>1.06</v>
      </c>
      <c r="F22" s="61">
        <v>1.02</v>
      </c>
      <c r="G22" s="61">
        <v>0.98</v>
      </c>
      <c r="H22" s="63">
        <v>0.95</v>
      </c>
    </row>
    <row r="23" spans="1:20" ht="15" customHeight="1" x14ac:dyDescent="0.2">
      <c r="A23" s="80">
        <v>22</v>
      </c>
      <c r="B23" s="59" t="s">
        <v>74</v>
      </c>
      <c r="C23" s="61">
        <v>0.54</v>
      </c>
      <c r="D23" s="61">
        <v>1.03</v>
      </c>
      <c r="E23" s="61">
        <v>0.98</v>
      </c>
      <c r="F23" s="61">
        <v>1.04</v>
      </c>
      <c r="G23" s="61">
        <v>1</v>
      </c>
      <c r="H23" s="63">
        <v>1.0900000000000001</v>
      </c>
    </row>
    <row r="24" spans="1:20" ht="15" customHeight="1" x14ac:dyDescent="0.2">
      <c r="A24" s="79">
        <v>23</v>
      </c>
      <c r="B24" s="46" t="s">
        <v>54</v>
      </c>
      <c r="C24" s="43">
        <v>1</v>
      </c>
      <c r="D24" s="43">
        <v>1</v>
      </c>
      <c r="E24" s="43">
        <v>1</v>
      </c>
      <c r="F24" s="43">
        <v>1</v>
      </c>
      <c r="G24" s="43">
        <v>1</v>
      </c>
      <c r="H24" s="49">
        <v>1</v>
      </c>
    </row>
    <row r="25" spans="1:20" ht="15" customHeight="1" x14ac:dyDescent="0.2">
      <c r="A25" s="79">
        <v>24</v>
      </c>
      <c r="B25" s="46" t="s">
        <v>55</v>
      </c>
      <c r="C25" s="43">
        <v>0.1</v>
      </c>
      <c r="D25" s="43">
        <v>7.0000000000000007E-2</v>
      </c>
      <c r="E25" s="43">
        <v>0.05</v>
      </c>
      <c r="F25" s="43">
        <v>0.06</v>
      </c>
      <c r="G25" s="43">
        <v>0.06</v>
      </c>
      <c r="H25" s="49">
        <v>0.06</v>
      </c>
    </row>
    <row r="26" spans="1:20" ht="15" customHeight="1" x14ac:dyDescent="0.2">
      <c r="A26" s="79">
        <v>25</v>
      </c>
      <c r="B26" s="58" t="s">
        <v>59</v>
      </c>
      <c r="C26" s="60">
        <v>0.15</v>
      </c>
      <c r="D26" s="60">
        <v>0.42</v>
      </c>
      <c r="E26" s="60">
        <v>0.9</v>
      </c>
      <c r="F26" s="60">
        <v>0.99</v>
      </c>
      <c r="G26" s="60">
        <v>0.97</v>
      </c>
      <c r="H26" s="62">
        <v>0.95</v>
      </c>
    </row>
    <row r="27" spans="1:20" ht="15" customHeight="1" x14ac:dyDescent="0.2">
      <c r="A27" s="79">
        <v>26</v>
      </c>
      <c r="B27" s="58" t="s">
        <v>60</v>
      </c>
      <c r="C27" s="60">
        <v>0.55000000000000004</v>
      </c>
      <c r="D27" s="60">
        <v>0.7</v>
      </c>
      <c r="E27" s="60">
        <v>0.88</v>
      </c>
      <c r="F27" s="60">
        <v>0.86</v>
      </c>
      <c r="G27" s="60">
        <v>0.99</v>
      </c>
      <c r="H27" s="62">
        <v>0.95</v>
      </c>
    </row>
    <row r="28" spans="1:20" ht="15" customHeight="1" x14ac:dyDescent="0.2">
      <c r="A28" s="79">
        <v>27</v>
      </c>
      <c r="B28" s="46" t="s">
        <v>51</v>
      </c>
      <c r="C28" s="43">
        <v>0.02</v>
      </c>
      <c r="D28" s="43">
        <v>0.04</v>
      </c>
      <c r="E28" s="43">
        <v>0.06</v>
      </c>
      <c r="F28" s="43">
        <v>0.2</v>
      </c>
      <c r="G28" s="43">
        <v>0.3</v>
      </c>
      <c r="H28" s="49">
        <v>0.35</v>
      </c>
    </row>
    <row r="29" spans="1:20" ht="15" customHeight="1" x14ac:dyDescent="0.2">
      <c r="A29" s="79">
        <v>28</v>
      </c>
      <c r="B29" s="46" t="s">
        <v>52</v>
      </c>
      <c r="C29" s="43">
        <v>0.04</v>
      </c>
      <c r="D29" s="43">
        <v>7.0000000000000007E-2</v>
      </c>
      <c r="E29" s="43">
        <v>0.12</v>
      </c>
      <c r="F29" s="43">
        <v>0.3</v>
      </c>
      <c r="G29" s="43">
        <v>0.5</v>
      </c>
      <c r="H29" s="49">
        <v>0.8</v>
      </c>
    </row>
    <row r="30" spans="1:20" ht="15" customHeight="1" x14ac:dyDescent="0.2">
      <c r="A30" s="80">
        <v>29</v>
      </c>
      <c r="B30" s="59" t="s">
        <v>30</v>
      </c>
      <c r="C30" s="61">
        <v>0.03</v>
      </c>
      <c r="D30" s="61">
        <v>0.03</v>
      </c>
      <c r="E30" s="61">
        <v>0.02</v>
      </c>
      <c r="F30" s="61">
        <v>0.04</v>
      </c>
      <c r="G30" s="61">
        <v>0.05</v>
      </c>
      <c r="H30" s="63">
        <v>0.08</v>
      </c>
    </row>
    <row r="31" spans="1:20" ht="15" customHeight="1" x14ac:dyDescent="0.2">
      <c r="A31" s="79">
        <v>30</v>
      </c>
      <c r="B31" s="58"/>
      <c r="C31" s="60"/>
      <c r="D31" s="60"/>
      <c r="E31" s="60"/>
      <c r="F31" s="60"/>
      <c r="G31" s="60"/>
      <c r="H31" s="62"/>
    </row>
    <row r="32" spans="1:20" ht="15" customHeight="1" x14ac:dyDescent="0.2">
      <c r="A32" s="81">
        <v>31</v>
      </c>
      <c r="B32" s="64"/>
      <c r="C32" s="65"/>
      <c r="D32" s="65"/>
      <c r="E32" s="65"/>
      <c r="F32" s="65"/>
      <c r="G32" s="65"/>
      <c r="H32" s="66"/>
    </row>
  </sheetData>
  <mergeCells count="1">
    <mergeCell ref="J3:Q17"/>
  </mergeCells>
  <phoneticPr fontId="3" type="noConversion"/>
  <pageMargins left="0.59055118110236227" right="0.59055118110236227" top="0.98425196850393704" bottom="0.98425196850393704" header="0.51181102362204722" footer="0.51181102362204722"/>
  <pageSetup paperSize="9" scale="91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Einführung</vt:lpstr>
      <vt:lpstr>Abschätzung</vt:lpstr>
      <vt:lpstr>Materialien</vt:lpstr>
      <vt:lpstr>Abschätzung!Druckbereich</vt:lpstr>
    </vt:vector>
  </TitlesOfParts>
  <Company>SUVA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Buchmann Bruno (BBU)</dc:creator>
  <cp:lastModifiedBy>Buchmann Bruno (BBU)</cp:lastModifiedBy>
  <cp:lastPrinted>2021-01-18T10:44:07Z</cp:lastPrinted>
  <dcterms:created xsi:type="dcterms:W3CDTF">2007-02-07T14:22:25Z</dcterms:created>
  <dcterms:modified xsi:type="dcterms:W3CDTF">2023-05-23T08:21:41Z</dcterms:modified>
</cp:coreProperties>
</file>